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755"/>
  </bookViews>
  <sheets>
    <sheet name="ZEBP Energy Checklist" sheetId="1" r:id="rId1"/>
  </sheets>
  <definedNames>
    <definedName name="_xlnm.Print_Area" localSheetId="0">'ZEBP Energy Checklist'!$A$1:$I$106</definedName>
  </definedNames>
  <calcPr calcId="145621"/>
</workbook>
</file>

<file path=xl/calcChain.xml><?xml version="1.0" encoding="utf-8"?>
<calcChain xmlns="http://schemas.openxmlformats.org/spreadsheetml/2006/main">
  <c r="H75" i="1" l="1"/>
  <c r="B19" i="1" l="1"/>
  <c r="H62" i="1" s="1"/>
  <c r="H25" i="1"/>
  <c r="H26" i="1" s="1"/>
  <c r="G16" i="1"/>
  <c r="H16" i="1"/>
  <c r="I16" i="1"/>
  <c r="G17" i="1"/>
  <c r="H17" i="1"/>
  <c r="I17" i="1"/>
  <c r="G18" i="1"/>
  <c r="H18" i="1"/>
  <c r="I18" i="1"/>
  <c r="C120" i="1"/>
  <c r="D120" i="1" s="1"/>
  <c r="E120" i="1" s="1"/>
  <c r="F120" i="1" s="1"/>
  <c r="G120" i="1" s="1"/>
  <c r="H120" i="1" s="1"/>
  <c r="I120" i="1" s="1"/>
  <c r="J120" i="1" s="1"/>
  <c r="K120" i="1" s="1"/>
  <c r="L120" i="1" s="1"/>
  <c r="M120" i="1" s="1"/>
  <c r="H19" i="1" l="1"/>
  <c r="C89" i="1"/>
  <c r="C90" i="1"/>
  <c r="C88" i="1"/>
  <c r="D38" i="1"/>
  <c r="E38" i="1" s="1"/>
  <c r="D39" i="1"/>
  <c r="E39" i="1" s="1"/>
  <c r="D40" i="1"/>
  <c r="E40" i="1" s="1"/>
  <c r="D41" i="1"/>
  <c r="E41" i="1" s="1"/>
  <c r="D42" i="1"/>
  <c r="E42" i="1" s="1"/>
  <c r="D43" i="1"/>
  <c r="E43" i="1" s="1"/>
  <c r="D45" i="1"/>
  <c r="E45" i="1" s="1"/>
  <c r="D46" i="1"/>
  <c r="E46" i="1" s="1"/>
  <c r="D47" i="1"/>
  <c r="E47" i="1" s="1"/>
  <c r="B51" i="1"/>
  <c r="D51" i="1" s="1"/>
  <c r="B50" i="1"/>
  <c r="D56" i="1" s="1"/>
  <c r="B59" i="1" s="1"/>
  <c r="C50" i="1" s="1"/>
  <c r="D50" i="1" s="1"/>
  <c r="B49" i="1"/>
  <c r="B75" i="1"/>
  <c r="D44" i="1"/>
  <c r="E44" i="1" s="1"/>
  <c r="D26" i="1"/>
  <c r="D25" i="1"/>
  <c r="B32" i="1"/>
  <c r="D27" i="1"/>
  <c r="B28" i="1"/>
  <c r="G25" i="1" s="1"/>
  <c r="G26" i="1" s="1"/>
  <c r="D37" i="1"/>
  <c r="E37" i="1" s="1"/>
  <c r="H32" i="1" l="1"/>
  <c r="I37" i="1"/>
  <c r="G40" i="1"/>
  <c r="I84" i="1"/>
  <c r="B52" i="1"/>
  <c r="G66" i="1" s="1"/>
  <c r="I46" i="1"/>
  <c r="I44" i="1"/>
  <c r="G44" i="1"/>
  <c r="G37" i="1"/>
  <c r="G47" i="1"/>
  <c r="G42" i="1"/>
  <c r="I41" i="1"/>
  <c r="I40" i="1"/>
  <c r="H66" i="1"/>
  <c r="G43" i="1"/>
  <c r="G41" i="1"/>
  <c r="G38" i="1"/>
  <c r="B33" i="1"/>
  <c r="G39" i="1"/>
  <c r="G76" i="1" s="1"/>
  <c r="C64" i="1"/>
  <c r="I43" i="1"/>
  <c r="I39" i="1"/>
  <c r="I42" i="1"/>
  <c r="I83" i="1"/>
  <c r="G45" i="1"/>
  <c r="G46" i="1"/>
  <c r="D28" i="1"/>
  <c r="I25" i="1" s="1"/>
  <c r="I26" i="1" s="1"/>
  <c r="I32" i="1" s="1"/>
  <c r="I47" i="1"/>
  <c r="I38" i="1"/>
  <c r="I45" i="1"/>
  <c r="G32" i="1"/>
  <c r="D55" i="1"/>
  <c r="D54" i="1"/>
  <c r="H80" i="1" l="1"/>
  <c r="G75" i="1"/>
  <c r="I75" i="1" s="1"/>
  <c r="H79" i="1"/>
  <c r="B58" i="1"/>
  <c r="C49" i="1" s="1"/>
  <c r="D49" i="1" s="1"/>
  <c r="D52" i="1" s="1"/>
  <c r="I66" i="1" s="1"/>
  <c r="G80" i="1" l="1"/>
  <c r="I80" i="1"/>
</calcChain>
</file>

<file path=xl/sharedStrings.xml><?xml version="1.0" encoding="utf-8"?>
<sst xmlns="http://schemas.openxmlformats.org/spreadsheetml/2006/main" count="166" uniqueCount="122">
  <si>
    <t>TEDI</t>
  </si>
  <si>
    <t>GHGI</t>
  </si>
  <si>
    <t>Yes</t>
  </si>
  <si>
    <t>No</t>
  </si>
  <si>
    <t>Zero Emissions Building Plan Energy Checklist</t>
  </si>
  <si>
    <t>Project Address</t>
  </si>
  <si>
    <t>Secondary Address</t>
  </si>
  <si>
    <t>Project Working Title</t>
  </si>
  <si>
    <t>TEUI</t>
  </si>
  <si>
    <t>YES/NO</t>
  </si>
  <si>
    <t>Modelled Floor Area (m²)</t>
  </si>
  <si>
    <t>Electricity</t>
  </si>
  <si>
    <t>Natural Gas</t>
  </si>
  <si>
    <t>Total</t>
  </si>
  <si>
    <t>Parkade Area (m²)</t>
  </si>
  <si>
    <t>Total Modelled Floor Area (m²)</t>
  </si>
  <si>
    <t>Baseline:</t>
  </si>
  <si>
    <t>Target:</t>
  </si>
  <si>
    <t>Energy (kWh)</t>
  </si>
  <si>
    <t>Total Annual Electricity Use</t>
  </si>
  <si>
    <t>Total Annual Natural Gas Use</t>
  </si>
  <si>
    <t>Modelled Building Performance</t>
  </si>
  <si>
    <t>Total Annual District Energy Use</t>
  </si>
  <si>
    <t>% of Use</t>
  </si>
  <si>
    <t>Purchased Renewable Energy Type</t>
  </si>
  <si>
    <t>-</t>
  </si>
  <si>
    <t>Emissions (kgCO2e)</t>
  </si>
  <si>
    <t>Adjusted Electricity Emissions Factor (kgCO2e/kWh)</t>
  </si>
  <si>
    <t>Adjusted Natural Gas Emissions Factor (kgCO2e/kWh)</t>
  </si>
  <si>
    <t>Total Electricity Generated On-Site (kWh)</t>
  </si>
  <si>
    <t>RNG</t>
  </si>
  <si>
    <t>Total Purchased Renewable Electricity (kWh)</t>
  </si>
  <si>
    <t>Total Purchased Renewable Natural Gas (kWh)</t>
  </si>
  <si>
    <t>Modelled Whole-Building Performance</t>
  </si>
  <si>
    <t>Corridor Pressurization Adjustment</t>
  </si>
  <si>
    <t>Airflow for Pressurization per Door (L/s/door)</t>
  </si>
  <si>
    <t>Number of Suite Doors Pressurized</t>
  </si>
  <si>
    <t>Area of Corridors Pressurized (m²)</t>
  </si>
  <si>
    <t>Adjustments for Corridor Pressurization</t>
  </si>
  <si>
    <t>Make-Up Air Fuel Type</t>
  </si>
  <si>
    <t>District Energy</t>
  </si>
  <si>
    <t>Make-Up Air Emissions Factor</t>
  </si>
  <si>
    <t>Adjusted Whole-Building Performance for Compliance</t>
  </si>
  <si>
    <t>Heating System Type (fuel, plant, distribution, etc.)</t>
  </si>
  <si>
    <t>DHW System Type  (fuel, plant, distribution, etc.)</t>
  </si>
  <si>
    <t>Enter Other Building Type Baseline Model Performance</t>
  </si>
  <si>
    <t>Modeller Information</t>
  </si>
  <si>
    <t>Company</t>
  </si>
  <si>
    <t>Phone Number</t>
  </si>
  <si>
    <t>Email</t>
  </si>
  <si>
    <t>Modelled Floor Area within 5% of Gross Floor Area?</t>
  </si>
  <si>
    <t>Building Information and Performance Limits</t>
  </si>
  <si>
    <t>Whole-Building Performance Limits</t>
  </si>
  <si>
    <t>Modelled Inputs</t>
  </si>
  <si>
    <t>Gross Floor Area indicated on Arch. Drawings (m²)</t>
  </si>
  <si>
    <t>Em. Factor</t>
  </si>
  <si>
    <t>For building types with Performance Limits, enter this information in this section</t>
  </si>
  <si>
    <t>Building Type(s)</t>
  </si>
  <si>
    <t>Building Type</t>
  </si>
  <si>
    <t>Modeller Name</t>
  </si>
  <si>
    <t>DHW Drain Heat Recovery Effectiveness</t>
  </si>
  <si>
    <r>
      <t xml:space="preserve">Project Information </t>
    </r>
    <r>
      <rPr>
        <sz val="10"/>
        <color theme="1"/>
        <rFont val="Arial"/>
        <family val="2"/>
      </rPr>
      <t>(enter all that apply)</t>
    </r>
  </si>
  <si>
    <t>Cooling System Type (fuel, plant, distribution, etc.)</t>
  </si>
  <si>
    <t>Average Floor Edge Psi-Value (W/m°K)</t>
  </si>
  <si>
    <t>Average Lighting W/m²</t>
  </si>
  <si>
    <t>Average HRV Effectiveness</t>
  </si>
  <si>
    <t>Modelled Above-Ground Wall Area (m²)</t>
  </si>
  <si>
    <t>Window-to-Floor Area Ratio</t>
  </si>
  <si>
    <t>Window-to-Wall Area Ratio (WWR)</t>
  </si>
  <si>
    <t>Avg. Window Transition Psi-Value (W/m°K)</t>
  </si>
  <si>
    <t>Average Window Effective U-Value (W/m²°K)</t>
  </si>
  <si>
    <t>Interior Lighting</t>
  </si>
  <si>
    <t>Exterior Lighting</t>
  </si>
  <si>
    <t>Fans</t>
  </si>
  <si>
    <t>Cooling</t>
  </si>
  <si>
    <t>Total Annual Heat Demand - for TEDI (kWh)</t>
  </si>
  <si>
    <t>Pumps</t>
  </si>
  <si>
    <t>Heating</t>
  </si>
  <si>
    <t>Plug Loads</t>
  </si>
  <si>
    <t>Fuel Type</t>
  </si>
  <si>
    <t>Domestic Hot Water</t>
  </si>
  <si>
    <t>Enter other end use here</t>
  </si>
  <si>
    <r>
      <t xml:space="preserve">Total Annual Cooling Demand - </t>
    </r>
    <r>
      <rPr>
        <i/>
        <sz val="10"/>
        <color theme="1"/>
        <rFont val="Arial"/>
        <family val="2"/>
      </rPr>
      <t>for info only</t>
    </r>
    <r>
      <rPr>
        <sz val="10"/>
        <color theme="1"/>
        <rFont val="Arial"/>
        <family val="2"/>
      </rPr>
      <t xml:space="preserve"> (kWh)</t>
    </r>
  </si>
  <si>
    <t>kWh/m²</t>
  </si>
  <si>
    <t>These results have been created using the COV Energy Modelling Guidelines version:</t>
  </si>
  <si>
    <t>Please complete all fields that apply to the project, using information that represents the current stage of design. For fields that do not apply or for which there is no information yet, please enter "N/A".</t>
  </si>
  <si>
    <t>Adjustments for Suite Submetering of Heating</t>
  </si>
  <si>
    <t>Suite-level Metering for Space Heating</t>
  </si>
  <si>
    <t>Note: select yes if the energy used for heating is metered at the suite level</t>
  </si>
  <si>
    <t xml:space="preserve">  Note: purchaes renewables used to demonstrate compliance must be secured to satisfaction of AHJ</t>
  </si>
  <si>
    <t>City-Recognized Low 
Carbon Energy System?</t>
  </si>
  <si>
    <t>(ft²hr°F/Btu)</t>
  </si>
  <si>
    <t>(Btu/ft²hr°F)</t>
  </si>
  <si>
    <t>Average Suite Ventilation Rate (L/s/m²)</t>
  </si>
  <si>
    <t xml:space="preserve"> Average Suite Occupant Density (m²/pers)</t>
  </si>
  <si>
    <t>Wall Effective R-Value - incl. thermal bridging  (m²K/W)</t>
  </si>
  <si>
    <t>Roof Effective R-Value - incl. thermal bridging  (m²K/W)</t>
  </si>
  <si>
    <t>POSSE File Name (City use only)</t>
  </si>
  <si>
    <t>Window Solar Heat Gain Coefficient</t>
  </si>
  <si>
    <t>Vertical facade-to-Floor Area Ratio (VFAR)</t>
  </si>
  <si>
    <t>Rezoning?</t>
  </si>
  <si>
    <t xml:space="preserve">Office </t>
  </si>
  <si>
    <t>Retail (Group D &amp; E except Office)</t>
  </si>
  <si>
    <t>Hotel</t>
  </si>
  <si>
    <t xml:space="preserve">Building Type and Targets </t>
  </si>
  <si>
    <t>VBBL, non LCES</t>
  </si>
  <si>
    <t>VBBL, LCES</t>
  </si>
  <si>
    <t>RZ, non LCES</t>
  </si>
  <si>
    <t>RZ, LCES</t>
  </si>
  <si>
    <t>Residential, 7+ storeys (Group C except Hotel)</t>
  </si>
  <si>
    <t>Residential &lt;7 storeys (Group C except Hotel)</t>
  </si>
  <si>
    <r>
      <t>Infiltration Rate (L/s/m²</t>
    </r>
    <r>
      <rPr>
        <vertAlign val="subscript"/>
        <sz val="10"/>
        <color theme="1"/>
        <rFont val="Arial"/>
        <family val="2"/>
      </rPr>
      <t>fac</t>
    </r>
    <r>
      <rPr>
        <sz val="10"/>
        <color theme="1"/>
        <rFont val="Arial"/>
        <family val="2"/>
      </rPr>
      <t>)</t>
    </r>
  </si>
  <si>
    <t>Total Annual Heat Demand - for TEDI</t>
  </si>
  <si>
    <t>DHW Low-Flow Savings (%)</t>
  </si>
  <si>
    <t xml:space="preserve">      For other building types, create a baseline energy model to establish limits, and enter this information in this section</t>
  </si>
  <si>
    <t>Limits</t>
  </si>
  <si>
    <t>TEDI limit for this portion of building</t>
  </si>
  <si>
    <t>Annual Heat Demand of portions with Perf. Limits (kWh)</t>
  </si>
  <si>
    <t>Adjusted TEDI Performance of Portions with Limits</t>
  </si>
  <si>
    <r>
      <t xml:space="preserve">Tables hidden below  </t>
    </r>
    <r>
      <rPr>
        <sz val="10"/>
        <color theme="1"/>
        <rFont val="Wingdings"/>
        <charset val="2"/>
      </rPr>
      <t>ò</t>
    </r>
  </si>
  <si>
    <t>ZEBP Energy Checklist v1.5 - 2018-07-27</t>
  </si>
  <si>
    <t>Heating Degree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</si>
</sst>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0.0%"/>
    <numFmt numFmtId="166" formatCode="0.000"/>
    <numFmt numFmtId="167" formatCode="_(* #,##0.0_);_(* \(#,##0.0\);_(* &quot;-&quot;??_);_(@_)"/>
    <numFmt numFmtId="168"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0"/>
      <color theme="1"/>
      <name val="Arial"/>
      <family val="2"/>
    </font>
    <font>
      <i/>
      <sz val="10"/>
      <color theme="1"/>
      <name val="Arial"/>
      <family val="2"/>
    </font>
    <font>
      <b/>
      <sz val="12"/>
      <color theme="1"/>
      <name val="Arial"/>
      <family val="2"/>
    </font>
    <font>
      <sz val="8"/>
      <color theme="1"/>
      <name val="Arial"/>
      <family val="2"/>
    </font>
    <font>
      <vertAlign val="subscript"/>
      <sz val="10"/>
      <color theme="1"/>
      <name val="Arial"/>
      <family val="2"/>
    </font>
    <font>
      <sz val="10"/>
      <color theme="1"/>
      <name val="Wingdings"/>
      <charset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134">
    <xf numFmtId="0" fontId="0" fillId="0" borderId="0" xfId="0"/>
    <xf numFmtId="0" fontId="4" fillId="2" borderId="0" xfId="0" applyFont="1" applyFill="1"/>
    <xf numFmtId="0" fontId="4" fillId="2" borderId="7" xfId="0" applyFont="1" applyFill="1" applyBorder="1"/>
    <xf numFmtId="0" fontId="4" fillId="2" borderId="0" xfId="0" applyFont="1" applyFill="1" applyBorder="1"/>
    <xf numFmtId="0" fontId="4" fillId="2" borderId="8" xfId="0" applyFont="1" applyFill="1" applyBorder="1"/>
    <xf numFmtId="164" fontId="4" fillId="2" borderId="0" xfId="1" applyNumberFormat="1" applyFont="1" applyFill="1" applyBorder="1"/>
    <xf numFmtId="0" fontId="4" fillId="2" borderId="0" xfId="0" applyFont="1" applyFill="1" applyBorder="1" applyAlignment="1">
      <alignment horizontal="right"/>
    </xf>
    <xf numFmtId="0" fontId="5" fillId="2" borderId="0" xfId="0" applyFont="1" applyFill="1" applyBorder="1" applyAlignment="1">
      <alignment horizontal="right"/>
    </xf>
    <xf numFmtId="167" fontId="5" fillId="2" borderId="0" xfId="0" applyNumberFormat="1" applyFont="1" applyFill="1" applyBorder="1" applyAlignment="1">
      <alignment horizontal="center"/>
    </xf>
    <xf numFmtId="2" fontId="4" fillId="2" borderId="0" xfId="0" applyNumberFormat="1" applyFont="1" applyFill="1" applyBorder="1"/>
    <xf numFmtId="165" fontId="4" fillId="2" borderId="0" xfId="2" applyNumberFormat="1" applyFont="1" applyFill="1" applyBorder="1"/>
    <xf numFmtId="9" fontId="4" fillId="2" borderId="0" xfId="2" applyFont="1" applyFill="1" applyBorder="1"/>
    <xf numFmtId="167" fontId="5" fillId="2" borderId="0" xfId="0" applyNumberFormat="1" applyFont="1" applyFill="1" applyBorder="1"/>
    <xf numFmtId="0" fontId="5" fillId="2" borderId="7" xfId="0" applyFont="1" applyFill="1" applyBorder="1"/>
    <xf numFmtId="0" fontId="4" fillId="2" borderId="4" xfId="0" applyFont="1" applyFill="1" applyBorder="1"/>
    <xf numFmtId="0" fontId="4" fillId="2" borderId="5" xfId="0" applyFont="1" applyFill="1" applyBorder="1"/>
    <xf numFmtId="167" fontId="5" fillId="2" borderId="8" xfId="0" applyNumberFormat="1" applyFont="1" applyFill="1" applyBorder="1" applyAlignment="1">
      <alignment horizontal="center"/>
    </xf>
    <xf numFmtId="167" fontId="5" fillId="2" borderId="8" xfId="0" applyNumberFormat="1" applyFont="1" applyFill="1" applyBorder="1"/>
    <xf numFmtId="168" fontId="4" fillId="2" borderId="0" xfId="0" applyNumberFormat="1" applyFont="1" applyFill="1" applyBorder="1"/>
    <xf numFmtId="164" fontId="4" fillId="0" borderId="0" xfId="1" applyNumberFormat="1" applyFont="1" applyFill="1" applyBorder="1" applyProtection="1">
      <protection locked="0"/>
    </xf>
    <xf numFmtId="0" fontId="4" fillId="0" borderId="0" xfId="0" applyFont="1" applyFill="1" applyBorder="1" applyProtection="1">
      <protection locked="0"/>
    </xf>
    <xf numFmtId="9" fontId="4" fillId="0" borderId="0" xfId="2" applyFont="1" applyFill="1" applyBorder="1" applyProtection="1">
      <protection locked="0"/>
    </xf>
    <xf numFmtId="2" fontId="4" fillId="0" borderId="0" xfId="0" applyNumberFormat="1" applyFont="1" applyFill="1" applyBorder="1" applyProtection="1">
      <protection locked="0"/>
    </xf>
    <xf numFmtId="168" fontId="4" fillId="0" borderId="0" xfId="0" applyNumberFormat="1" applyFont="1" applyFill="1" applyBorder="1" applyProtection="1">
      <protection locked="0"/>
    </xf>
    <xf numFmtId="0" fontId="4" fillId="2" borderId="7" xfId="0" applyFont="1" applyFill="1" applyBorder="1" applyAlignment="1">
      <alignment horizontal="right"/>
    </xf>
    <xf numFmtId="0" fontId="4" fillId="0" borderId="7" xfId="0" applyFont="1" applyFill="1" applyBorder="1" applyAlignment="1" applyProtection="1">
      <alignment horizontal="center"/>
      <protection locked="0"/>
    </xf>
    <xf numFmtId="0" fontId="4" fillId="2" borderId="10" xfId="0" applyFont="1" applyFill="1" applyBorder="1"/>
    <xf numFmtId="0" fontId="4" fillId="2" borderId="11" xfId="0" applyFont="1" applyFill="1" applyBorder="1"/>
    <xf numFmtId="0" fontId="4" fillId="2" borderId="12" xfId="0" applyFont="1" applyFill="1" applyBorder="1"/>
    <xf numFmtId="164" fontId="4" fillId="2" borderId="13" xfId="1" applyNumberFormat="1" applyFont="1" applyFill="1" applyBorder="1"/>
    <xf numFmtId="0" fontId="4" fillId="2" borderId="13" xfId="0" applyFont="1" applyFill="1" applyBorder="1"/>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4" xfId="0" applyFont="1" applyFill="1" applyBorder="1"/>
    <xf numFmtId="0" fontId="4" fillId="2" borderId="4" xfId="0" applyFont="1" applyFill="1" applyBorder="1" applyAlignment="1">
      <alignment horizontal="right"/>
    </xf>
    <xf numFmtId="0" fontId="4" fillId="2" borderId="1" xfId="0" applyFont="1" applyFill="1" applyBorder="1"/>
    <xf numFmtId="0" fontId="4" fillId="2" borderId="2" xfId="0" applyFont="1" applyFill="1" applyBorder="1"/>
    <xf numFmtId="0" fontId="4" fillId="2" borderId="3" xfId="0" applyFont="1" applyFill="1" applyBorder="1"/>
    <xf numFmtId="0" fontId="5" fillId="2" borderId="5" xfId="0" applyFont="1" applyFill="1" applyBorder="1" applyAlignment="1">
      <alignment horizontal="right"/>
    </xf>
    <xf numFmtId="167" fontId="5" fillId="2" borderId="5" xfId="0" applyNumberFormat="1" applyFont="1" applyFill="1" applyBorder="1"/>
    <xf numFmtId="167" fontId="5" fillId="2" borderId="6" xfId="0" applyNumberFormat="1" applyFont="1" applyFill="1" applyBorder="1"/>
    <xf numFmtId="2" fontId="4" fillId="2" borderId="2" xfId="0" applyNumberFormat="1" applyFont="1" applyFill="1" applyBorder="1"/>
    <xf numFmtId="164" fontId="4" fillId="2" borderId="2" xfId="0" applyNumberFormat="1" applyFont="1" applyFill="1" applyBorder="1"/>
    <xf numFmtId="0" fontId="4" fillId="2" borderId="2" xfId="0" applyFont="1" applyFill="1" applyBorder="1" applyAlignment="1">
      <alignment horizontal="center"/>
    </xf>
    <xf numFmtId="0" fontId="8" fillId="2" borderId="6" xfId="0" applyFont="1" applyFill="1" applyBorder="1" applyAlignment="1">
      <alignment horizontal="right"/>
    </xf>
    <xf numFmtId="0" fontId="4" fillId="2" borderId="13" xfId="0" applyFont="1" applyFill="1" applyBorder="1" applyAlignment="1">
      <alignment horizontal="right"/>
    </xf>
    <xf numFmtId="167" fontId="4" fillId="2" borderId="13" xfId="0" applyNumberFormat="1" applyFont="1" applyFill="1" applyBorder="1"/>
    <xf numFmtId="167" fontId="4" fillId="2" borderId="14" xfId="0" applyNumberFormat="1" applyFont="1" applyFill="1" applyBorder="1"/>
    <xf numFmtId="0" fontId="4" fillId="2" borderId="12" xfId="0" applyFont="1" applyFill="1" applyBorder="1" applyAlignment="1">
      <alignment horizontal="right"/>
    </xf>
    <xf numFmtId="0" fontId="4" fillId="2" borderId="7" xfId="0" applyFont="1" applyFill="1" applyBorder="1" applyAlignment="1">
      <alignment horizontal="center"/>
    </xf>
    <xf numFmtId="0" fontId="4" fillId="2" borderId="13" xfId="0" applyFont="1" applyFill="1" applyBorder="1" applyAlignment="1" applyProtection="1">
      <alignment horizontal="right"/>
      <protection locked="0"/>
    </xf>
    <xf numFmtId="0" fontId="4" fillId="0" borderId="8" xfId="0" applyFont="1" applyFill="1" applyBorder="1" applyProtection="1">
      <protection locked="0"/>
    </xf>
    <xf numFmtId="0" fontId="4" fillId="2" borderId="0" xfId="0" applyNumberFormat="1" applyFont="1" applyFill="1" applyBorder="1"/>
    <xf numFmtId="0" fontId="4" fillId="2" borderId="9" xfId="0" applyFont="1" applyFill="1" applyBorder="1"/>
    <xf numFmtId="0" fontId="6" fillId="2" borderId="7" xfId="0" applyFont="1" applyFill="1" applyBorder="1" applyAlignment="1"/>
    <xf numFmtId="167" fontId="4" fillId="2" borderId="0" xfId="0" applyNumberFormat="1" applyFont="1" applyFill="1" applyBorder="1"/>
    <xf numFmtId="167" fontId="4" fillId="2" borderId="8" xfId="0" applyNumberFormat="1" applyFont="1" applyFill="1" applyBorder="1"/>
    <xf numFmtId="0" fontId="6" fillId="2" borderId="7" xfId="0" applyFont="1" applyFill="1" applyBorder="1"/>
    <xf numFmtId="0" fontId="4" fillId="2" borderId="10" xfId="0" applyFont="1" applyFill="1" applyBorder="1" applyAlignment="1">
      <alignment horizontal="right"/>
    </xf>
    <xf numFmtId="0" fontId="4" fillId="0" borderId="10" xfId="0" applyFont="1" applyFill="1" applyBorder="1" applyAlignment="1" applyProtection="1">
      <protection locked="0"/>
    </xf>
    <xf numFmtId="164" fontId="4" fillId="2" borderId="0" xfId="1" applyNumberFormat="1" applyFont="1" applyFill="1" applyBorder="1" applyProtection="1"/>
    <xf numFmtId="0" fontId="4" fillId="0" borderId="0" xfId="0" applyFont="1" applyFill="1" applyBorder="1" applyAlignment="1" applyProtection="1">
      <alignment horizontal="center"/>
      <protection locked="0"/>
    </xf>
    <xf numFmtId="0" fontId="4" fillId="2" borderId="0" xfId="0" applyFont="1" applyFill="1" applyBorder="1" applyAlignment="1">
      <alignment horizontal="center"/>
    </xf>
    <xf numFmtId="0" fontId="4" fillId="2" borderId="8" xfId="0" applyFont="1" applyFill="1" applyBorder="1" applyAlignment="1">
      <alignment horizontal="center"/>
    </xf>
    <xf numFmtId="168" fontId="4" fillId="2" borderId="8" xfId="0" applyNumberFormat="1" applyFont="1" applyFill="1" applyBorder="1"/>
    <xf numFmtId="164" fontId="6" fillId="0" borderId="7" xfId="1" applyNumberFormat="1" applyFont="1" applyFill="1" applyBorder="1" applyAlignment="1" applyProtection="1">
      <alignment horizontal="right"/>
      <protection locked="0"/>
    </xf>
    <xf numFmtId="43" fontId="4" fillId="2" borderId="8" xfId="0" applyNumberFormat="1" applyFont="1" applyFill="1" applyBorder="1"/>
    <xf numFmtId="0" fontId="4" fillId="2" borderId="8" xfId="0" applyFont="1" applyFill="1" applyBorder="1" applyAlignment="1">
      <alignment horizontal="right"/>
    </xf>
    <xf numFmtId="9" fontId="4" fillId="0" borderId="8" xfId="2" applyFont="1" applyFill="1" applyBorder="1" applyProtection="1">
      <protection locked="0"/>
    </xf>
    <xf numFmtId="166" fontId="4" fillId="0" borderId="0" xfId="0" applyNumberFormat="1" applyFont="1" applyFill="1" applyBorder="1" applyProtection="1">
      <protection locked="0"/>
    </xf>
    <xf numFmtId="0" fontId="2" fillId="2" borderId="0" xfId="0" applyFont="1" applyFill="1"/>
    <xf numFmtId="0" fontId="0" fillId="2" borderId="0" xfId="0" applyFill="1"/>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wrapText="1"/>
    </xf>
    <xf numFmtId="0" fontId="0" fillId="2" borderId="15" xfId="0" applyFill="1" applyBorder="1"/>
    <xf numFmtId="0" fontId="0" fillId="2" borderId="18" xfId="0" applyFill="1" applyBorder="1"/>
    <xf numFmtId="0" fontId="0" fillId="2" borderId="0" xfId="0" applyFill="1" applyBorder="1"/>
    <xf numFmtId="0" fontId="0" fillId="2" borderId="20" xfId="0" applyFill="1" applyBorder="1"/>
    <xf numFmtId="0" fontId="2" fillId="2" borderId="15" xfId="0" applyFont="1" applyFill="1" applyBorder="1"/>
    <xf numFmtId="0" fontId="2" fillId="2" borderId="20" xfId="0" applyFont="1" applyFill="1" applyBorder="1"/>
    <xf numFmtId="0" fontId="4" fillId="2" borderId="0" xfId="0" applyFont="1" applyFill="1" applyBorder="1" applyAlignment="1">
      <alignment horizontal="center" vertical="center"/>
    </xf>
    <xf numFmtId="0" fontId="0" fillId="2" borderId="16" xfId="0" applyFill="1" applyBorder="1" applyAlignment="1">
      <alignment horizontal="center"/>
    </xf>
    <xf numFmtId="0" fontId="0" fillId="2" borderId="17"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0" xfId="0" applyFill="1" applyBorder="1" applyAlignment="1">
      <alignment horizontal="center"/>
    </xf>
    <xf numFmtId="0" fontId="0" fillId="2" borderId="19" xfId="0" applyFill="1" applyBorder="1" applyAlignment="1">
      <alignment horizontal="center"/>
    </xf>
    <xf numFmtId="0" fontId="4" fillId="2" borderId="0" xfId="0" applyFont="1" applyFill="1" applyAlignment="1">
      <alignment horizontal="center"/>
    </xf>
    <xf numFmtId="164" fontId="4" fillId="0" borderId="0" xfId="1" applyNumberFormat="1" applyFont="1" applyFill="1" applyBorder="1" applyAlignment="1" applyProtection="1">
      <alignment horizontal="center"/>
      <protection locked="0"/>
    </xf>
    <xf numFmtId="0" fontId="0" fillId="2" borderId="20" xfId="0" applyFill="1" applyBorder="1" applyAlignment="1">
      <alignment horizontal="center"/>
    </xf>
    <xf numFmtId="0" fontId="0" fillId="2" borderId="15" xfId="0" applyFill="1" applyBorder="1" applyAlignment="1">
      <alignment horizontal="center"/>
    </xf>
    <xf numFmtId="0" fontId="0" fillId="2" borderId="18" xfId="0" applyFill="1" applyBorder="1" applyAlignment="1">
      <alignment horizontal="center"/>
    </xf>
    <xf numFmtId="164" fontId="4" fillId="0" borderId="13" xfId="1" applyNumberFormat="1" applyFont="1" applyFill="1" applyBorder="1" applyProtection="1">
      <protection locked="0"/>
    </xf>
    <xf numFmtId="168" fontId="5" fillId="2" borderId="0" xfId="0" applyNumberFormat="1" applyFont="1" applyFill="1" applyBorder="1" applyAlignment="1">
      <alignment horizontal="center"/>
    </xf>
    <xf numFmtId="164" fontId="4" fillId="2" borderId="0" xfId="0" applyNumberFormat="1" applyFont="1" applyFill="1" applyBorder="1"/>
    <xf numFmtId="167" fontId="5" fillId="2" borderId="5" xfId="0" applyNumberFormat="1" applyFont="1" applyFill="1" applyBorder="1" applyAlignment="1">
      <alignment horizontal="center"/>
    </xf>
    <xf numFmtId="0" fontId="5" fillId="2" borderId="0" xfId="0" applyFont="1" applyFill="1" applyBorder="1" applyAlignment="1">
      <alignment horizontal="center"/>
    </xf>
    <xf numFmtId="0" fontId="4" fillId="0" borderId="0"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5" fillId="2" borderId="7" xfId="0" applyFont="1" applyFill="1" applyBorder="1" applyAlignment="1">
      <alignment horizontal="center" vertical="top"/>
    </xf>
    <xf numFmtId="0" fontId="5" fillId="2" borderId="0" xfId="0" applyFont="1" applyFill="1" applyBorder="1" applyAlignment="1">
      <alignment horizontal="center" vertical="top"/>
    </xf>
    <xf numFmtId="0" fontId="5" fillId="2" borderId="8" xfId="0" applyFont="1" applyFill="1" applyBorder="1" applyAlignment="1">
      <alignment horizontal="center" vertical="top"/>
    </xf>
    <xf numFmtId="0" fontId="6" fillId="2" borderId="7" xfId="0" applyFont="1" applyFill="1" applyBorder="1" applyAlignment="1">
      <alignment horizontal="center"/>
    </xf>
    <xf numFmtId="0" fontId="6" fillId="2" borderId="0" xfId="0" applyFont="1" applyFill="1" applyBorder="1" applyAlignment="1">
      <alignment horizont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right"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15" xfId="0" applyFont="1" applyFill="1" applyBorder="1" applyAlignment="1">
      <alignment horizontal="center"/>
    </xf>
    <xf numFmtId="0" fontId="6" fillId="2" borderId="0" xfId="0" applyFont="1" applyFill="1" applyBorder="1" applyAlignment="1">
      <alignment horizontal="right"/>
    </xf>
    <xf numFmtId="0" fontId="5" fillId="2" borderId="7" xfId="0" applyFont="1" applyFill="1" applyBorder="1" applyAlignment="1">
      <alignment horizontal="center"/>
    </xf>
    <xf numFmtId="0" fontId="5" fillId="2" borderId="0" xfId="0" applyFont="1" applyFill="1" applyBorder="1" applyAlignment="1">
      <alignment horizont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2" borderId="7" xfId="0" applyFont="1" applyFill="1" applyBorder="1" applyAlignment="1">
      <alignment horizontal="right"/>
    </xf>
    <xf numFmtId="0" fontId="4" fillId="0" borderId="0" xfId="0" applyFont="1" applyFill="1" applyBorder="1" applyAlignment="1" applyProtection="1">
      <alignment horizontal="center"/>
      <protection locked="0"/>
    </xf>
    <xf numFmtId="0" fontId="4" fillId="2" borderId="0"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Border="1" applyAlignment="1">
      <alignment horizontal="left"/>
    </xf>
    <xf numFmtId="0" fontId="4" fillId="2" borderId="8" xfId="0" applyFont="1" applyFill="1" applyBorder="1" applyAlignment="1">
      <alignment horizontal="left"/>
    </xf>
  </cellXfs>
  <cellStyles count="4">
    <cellStyle name="Comma" xfId="1" builtinId="3"/>
    <cellStyle name="Normal" xfId="0" builtinId="0"/>
    <cellStyle name="Normal 4" xfId="3"/>
    <cellStyle name="Percent"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38100</xdr:rowOff>
    </xdr:from>
    <xdr:to>
      <xdr:col>0</xdr:col>
      <xdr:colOff>942975</xdr:colOff>
      <xdr:row>1</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8100"/>
          <a:ext cx="752475" cy="314325"/>
        </a:xfrm>
        <a:prstGeom prst="rect">
          <a:avLst/>
        </a:prstGeom>
        <a:solidFill>
          <a:schemeClr val="accent1"/>
        </a:solidFill>
        <a:ln>
          <a:noFill/>
        </a:ln>
        <a:extLst/>
      </xdr:spPr>
    </xdr:pic>
    <xdr:clientData/>
  </xdr:twoCellAnchor>
  <mc:AlternateContent xmlns:mc="http://schemas.openxmlformats.org/markup-compatibility/2006">
    <mc:Choice xmlns:a14="http://schemas.microsoft.com/office/drawing/2010/main" Requires="a14">
      <xdr:twoCellAnchor editAs="oneCell">
        <xdr:from>
          <xdr:col>0</xdr:col>
          <xdr:colOff>3009900</xdr:colOff>
          <xdr:row>100</xdr:row>
          <xdr:rowOff>133350</xdr:rowOff>
        </xdr:from>
        <xdr:to>
          <xdr:col>1</xdr:col>
          <xdr:colOff>114300</xdr:colOff>
          <xdr:row>102</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3"/>
  <sheetViews>
    <sheetView tabSelected="1" zoomScaleNormal="100" zoomScaleSheetLayoutView="100" workbookViewId="0">
      <selection sqref="A1:I2"/>
    </sheetView>
  </sheetViews>
  <sheetFormatPr defaultRowHeight="12.75" x14ac:dyDescent="0.2"/>
  <cols>
    <col min="1" max="1" width="48" style="1" customWidth="1"/>
    <col min="2" max="2" width="12.85546875" style="1" customWidth="1"/>
    <col min="3" max="3" width="12.42578125" style="1" customWidth="1"/>
    <col min="4" max="4" width="10.28515625" style="1" customWidth="1"/>
    <col min="5" max="5" width="9.140625" style="1"/>
    <col min="6" max="6" width="12.42578125" style="1" customWidth="1"/>
    <col min="7" max="16384" width="9.140625" style="1"/>
  </cols>
  <sheetData>
    <row r="1" spans="1:9" ht="15" customHeight="1" x14ac:dyDescent="0.2">
      <c r="A1" s="119" t="s">
        <v>4</v>
      </c>
      <c r="B1" s="120"/>
      <c r="C1" s="120"/>
      <c r="D1" s="120"/>
      <c r="E1" s="120"/>
      <c r="F1" s="120"/>
      <c r="G1" s="120"/>
      <c r="H1" s="120"/>
      <c r="I1" s="121"/>
    </row>
    <row r="2" spans="1:9" ht="15" customHeight="1" x14ac:dyDescent="0.2">
      <c r="A2" s="122"/>
      <c r="B2" s="123"/>
      <c r="C2" s="123"/>
      <c r="D2" s="123"/>
      <c r="E2" s="123"/>
      <c r="F2" s="123"/>
      <c r="G2" s="123"/>
      <c r="H2" s="123"/>
      <c r="I2" s="124"/>
    </row>
    <row r="3" spans="1:9" ht="30" customHeight="1" thickBot="1" x14ac:dyDescent="0.25">
      <c r="A3" s="125" t="s">
        <v>85</v>
      </c>
      <c r="B3" s="126"/>
      <c r="C3" s="126"/>
      <c r="D3" s="126"/>
      <c r="E3" s="126"/>
      <c r="F3" s="126"/>
      <c r="G3" s="126"/>
      <c r="H3" s="126"/>
      <c r="I3" s="127"/>
    </row>
    <row r="4" spans="1:9" ht="3.75" customHeight="1" x14ac:dyDescent="0.2">
      <c r="A4" s="35"/>
      <c r="B4" s="36"/>
      <c r="C4" s="36"/>
      <c r="D4" s="36"/>
      <c r="E4" s="36"/>
      <c r="F4" s="36"/>
      <c r="G4" s="36"/>
      <c r="H4" s="36"/>
      <c r="I4" s="37"/>
    </row>
    <row r="5" spans="1:9" ht="16.5" customHeight="1" x14ac:dyDescent="0.2">
      <c r="A5" s="103" t="s">
        <v>61</v>
      </c>
      <c r="B5" s="104"/>
      <c r="C5" s="104"/>
      <c r="D5" s="104"/>
      <c r="E5" s="104"/>
      <c r="F5" s="104"/>
      <c r="G5" s="104"/>
      <c r="H5" s="104"/>
      <c r="I5" s="105"/>
    </row>
    <row r="6" spans="1:9" x14ac:dyDescent="0.2">
      <c r="A6" s="24" t="s">
        <v>5</v>
      </c>
      <c r="B6" s="99"/>
      <c r="C6" s="99"/>
      <c r="D6" s="99"/>
      <c r="E6" s="99"/>
      <c r="F6" s="99"/>
      <c r="G6" s="99"/>
      <c r="H6" s="99"/>
      <c r="I6" s="100"/>
    </row>
    <row r="7" spans="1:9" x14ac:dyDescent="0.2">
      <c r="A7" s="24" t="s">
        <v>6</v>
      </c>
      <c r="B7" s="99"/>
      <c r="C7" s="99"/>
      <c r="D7" s="99"/>
      <c r="E7" s="99"/>
      <c r="F7" s="99"/>
      <c r="G7" s="99"/>
      <c r="H7" s="99"/>
      <c r="I7" s="100"/>
    </row>
    <row r="8" spans="1:9" x14ac:dyDescent="0.2">
      <c r="A8" s="24" t="s">
        <v>7</v>
      </c>
      <c r="B8" s="99"/>
      <c r="C8" s="99"/>
      <c r="D8" s="99"/>
      <c r="E8" s="99"/>
      <c r="F8" s="99"/>
      <c r="G8" s="99"/>
      <c r="H8" s="99"/>
      <c r="I8" s="100"/>
    </row>
    <row r="9" spans="1:9" x14ac:dyDescent="0.2">
      <c r="A9" s="24" t="s">
        <v>97</v>
      </c>
      <c r="B9" s="132"/>
      <c r="C9" s="132"/>
      <c r="D9" s="132"/>
      <c r="E9" s="132"/>
      <c r="F9" s="132"/>
      <c r="G9" s="132"/>
      <c r="H9" s="132"/>
      <c r="I9" s="133"/>
    </row>
    <row r="10" spans="1:9" x14ac:dyDescent="0.2">
      <c r="A10" s="24" t="s">
        <v>54</v>
      </c>
      <c r="B10" s="19"/>
      <c r="C10" s="3"/>
      <c r="D10" s="3"/>
      <c r="E10" s="3"/>
      <c r="F10" s="3"/>
      <c r="G10" s="3"/>
      <c r="H10" s="3"/>
      <c r="I10" s="4"/>
    </row>
    <row r="11" spans="1:9" ht="13.5" thickBot="1" x14ac:dyDescent="0.25">
      <c r="A11" s="24" t="s">
        <v>14</v>
      </c>
      <c r="B11" s="19"/>
      <c r="C11" s="3"/>
      <c r="D11" s="3"/>
      <c r="E11" s="3"/>
      <c r="F11" s="3"/>
      <c r="G11" s="3"/>
      <c r="H11" s="3"/>
      <c r="I11" s="4"/>
    </row>
    <row r="12" spans="1:9" ht="3.75" customHeight="1" x14ac:dyDescent="0.2">
      <c r="A12" s="35"/>
      <c r="B12" s="36"/>
      <c r="C12" s="36"/>
      <c r="D12" s="36"/>
      <c r="E12" s="36"/>
      <c r="F12" s="36"/>
      <c r="G12" s="36"/>
      <c r="H12" s="36"/>
      <c r="I12" s="37"/>
    </row>
    <row r="13" spans="1:9" ht="14.25" customHeight="1" x14ac:dyDescent="0.2">
      <c r="A13" s="103" t="s">
        <v>51</v>
      </c>
      <c r="B13" s="104"/>
      <c r="C13" s="104"/>
      <c r="D13" s="104"/>
      <c r="E13" s="104"/>
      <c r="F13" s="104"/>
      <c r="G13" s="104"/>
      <c r="H13" s="104"/>
      <c r="I13" s="105"/>
    </row>
    <row r="14" spans="1:9" ht="12.75" customHeight="1" x14ac:dyDescent="0.2">
      <c r="A14" s="106" t="s">
        <v>56</v>
      </c>
      <c r="B14" s="107"/>
      <c r="C14" s="107"/>
      <c r="E14" s="112" t="s">
        <v>90</v>
      </c>
      <c r="F14" s="112"/>
      <c r="G14" s="130" t="s">
        <v>115</v>
      </c>
      <c r="H14" s="130"/>
      <c r="I14" s="131"/>
    </row>
    <row r="15" spans="1:9" ht="15" customHeight="1" x14ac:dyDescent="0.2">
      <c r="A15" s="49" t="s">
        <v>57</v>
      </c>
      <c r="B15" s="74" t="s">
        <v>10</v>
      </c>
      <c r="C15" s="3"/>
      <c r="D15" s="75" t="s">
        <v>100</v>
      </c>
      <c r="E15" s="112"/>
      <c r="F15" s="112"/>
      <c r="G15" s="62" t="s">
        <v>8</v>
      </c>
      <c r="H15" s="62" t="s">
        <v>0</v>
      </c>
      <c r="I15" s="63" t="s">
        <v>1</v>
      </c>
    </row>
    <row r="16" spans="1:9" x14ac:dyDescent="0.2">
      <c r="A16" s="25"/>
      <c r="B16" s="19"/>
      <c r="C16" s="3"/>
      <c r="D16" s="90"/>
      <c r="E16" s="129"/>
      <c r="F16" s="129"/>
      <c r="G16" s="72">
        <f>IFERROR(VLOOKUP($A16,$A$123:$M$127,IF($D16="NO",IF($E16="YES",5,2),IF($E16="YES",11,8)),FALSE),0)</f>
        <v>0</v>
      </c>
      <c r="H16" s="72">
        <f>IFERROR(VLOOKUP($A16,$A$123:$M$127,IF($D16="NO",IF($E16="YES",6,3),IF($E16="YES",12,9)),FALSE),0)</f>
        <v>0</v>
      </c>
      <c r="I16" s="73">
        <f>IFERROR(VLOOKUP($A16,$A$123:$M$127,IF($D16="NO",IF($E16="YES",7,4),IF($E16="YES",13,10)),FALSE),0)</f>
        <v>0</v>
      </c>
    </row>
    <row r="17" spans="1:9" x14ac:dyDescent="0.2">
      <c r="A17" s="25"/>
      <c r="B17" s="19"/>
      <c r="C17" s="3"/>
      <c r="D17" s="90"/>
      <c r="E17" s="129"/>
      <c r="F17" s="129"/>
      <c r="G17" s="72">
        <f>IFERROR(VLOOKUP($A17,$A$123:$M$127,IF($D17="NO",IF($E17="YES",5,2),IF($E17="YES",11,8)),FALSE),0)</f>
        <v>0</v>
      </c>
      <c r="H17" s="72">
        <f>IFERROR(VLOOKUP($A17,$A$123:$M$127,IF($D17="NO",IF($E17="YES",6,3),IF($E17="YES",12,9)),FALSE),0)</f>
        <v>0</v>
      </c>
      <c r="I17" s="73">
        <f>IFERROR(VLOOKUP($A17,$A$123:$M$127,IF($D17="NO",IF($E17="YES",7,4),IF($E17="YES",13,10)),FALSE),0)</f>
        <v>0</v>
      </c>
    </row>
    <row r="18" spans="1:9" x14ac:dyDescent="0.2">
      <c r="A18" s="25"/>
      <c r="B18" s="19"/>
      <c r="C18" s="3"/>
      <c r="D18" s="90"/>
      <c r="E18" s="129"/>
      <c r="F18" s="129"/>
      <c r="G18" s="72">
        <f>IFERROR(VLOOKUP($A18,$A$123:$M$127,IF($D18="NO",IF($E18="YES",5,2),IF($E18="YES",11,8)),FALSE),0)</f>
        <v>0</v>
      </c>
      <c r="H18" s="72">
        <f>IFERROR(VLOOKUP($A18,$A$123:$M$127,IF($D18="NO",IF($E18="YES",6,3),IF($E18="YES",12,9)),FALSE),0)</f>
        <v>0</v>
      </c>
      <c r="I18" s="73">
        <f>IFERROR(VLOOKUP($A18,$A$123:$M$127,IF($D18="NO",IF($E18="YES",7,4),IF($E18="YES",13,10)),FALSE),0)</f>
        <v>0</v>
      </c>
    </row>
    <row r="19" spans="1:9" x14ac:dyDescent="0.2">
      <c r="A19" s="24" t="s">
        <v>13</v>
      </c>
      <c r="B19" s="96">
        <f>SUM(B16:B18)</f>
        <v>0</v>
      </c>
      <c r="C19" s="3"/>
      <c r="D19" s="3"/>
      <c r="E19" s="3"/>
      <c r="F19" s="7" t="s">
        <v>116</v>
      </c>
      <c r="G19" s="6"/>
      <c r="H19" s="95" t="str">
        <f>IFERROR((H16*$B16+H17*$B17+H18*$B18)/B19,"-")</f>
        <v>-</v>
      </c>
      <c r="I19" s="4"/>
    </row>
    <row r="20" spans="1:9" ht="4.5" customHeight="1" x14ac:dyDescent="0.2">
      <c r="A20" s="2"/>
      <c r="B20" s="5"/>
      <c r="C20" s="5"/>
      <c r="D20" s="5"/>
      <c r="E20" s="3"/>
      <c r="F20" s="3"/>
      <c r="G20" s="72"/>
      <c r="H20" s="72"/>
      <c r="I20" s="73"/>
    </row>
    <row r="21" spans="1:9" ht="15.75" customHeight="1" x14ac:dyDescent="0.2">
      <c r="A21" s="108" t="s">
        <v>114</v>
      </c>
      <c r="B21" s="109"/>
      <c r="C21" s="109"/>
      <c r="D21" s="109"/>
      <c r="E21" s="109"/>
      <c r="F21" s="109"/>
      <c r="G21" s="109"/>
      <c r="H21" s="109"/>
      <c r="I21" s="110"/>
    </row>
    <row r="22" spans="1:9" x14ac:dyDescent="0.2">
      <c r="A22" s="49" t="s">
        <v>58</v>
      </c>
      <c r="B22" s="74" t="s">
        <v>10</v>
      </c>
      <c r="C22" s="3"/>
      <c r="D22" s="75" t="s">
        <v>100</v>
      </c>
      <c r="E22" s="3"/>
      <c r="F22" s="3"/>
      <c r="G22" s="3"/>
      <c r="H22" s="3"/>
      <c r="I22" s="4"/>
    </row>
    <row r="23" spans="1:9" x14ac:dyDescent="0.2">
      <c r="A23" s="25"/>
      <c r="B23" s="19"/>
      <c r="C23" s="3"/>
      <c r="D23" s="19"/>
      <c r="E23" s="3"/>
      <c r="F23" s="3"/>
      <c r="G23" s="3"/>
      <c r="H23" s="3"/>
      <c r="I23" s="4"/>
    </row>
    <row r="24" spans="1:9" x14ac:dyDescent="0.2">
      <c r="A24" s="2" t="s">
        <v>45</v>
      </c>
      <c r="B24" s="6" t="s">
        <v>18</v>
      </c>
      <c r="C24" s="3" t="s">
        <v>55</v>
      </c>
      <c r="D24" s="3" t="s">
        <v>26</v>
      </c>
      <c r="E24" s="3"/>
      <c r="F24" s="3"/>
      <c r="G24" s="62" t="s">
        <v>8</v>
      </c>
      <c r="H24" s="62" t="s">
        <v>0</v>
      </c>
      <c r="I24" s="63" t="s">
        <v>1</v>
      </c>
    </row>
    <row r="25" spans="1:9" x14ac:dyDescent="0.2">
      <c r="A25" s="24" t="s">
        <v>19</v>
      </c>
      <c r="B25" s="19"/>
      <c r="C25" s="3">
        <v>1.0999999999999999E-2</v>
      </c>
      <c r="D25" s="5">
        <f>B25*C25</f>
        <v>0</v>
      </c>
      <c r="E25" s="3"/>
      <c r="F25" s="3" t="s">
        <v>16</v>
      </c>
      <c r="G25" s="62">
        <f>IFERROR(B28/B23,0)</f>
        <v>0</v>
      </c>
      <c r="H25" s="62">
        <f>IFERROR(B29/B23,0)</f>
        <v>0</v>
      </c>
      <c r="I25" s="63">
        <f>IFERROR(D28/B23,0)</f>
        <v>0</v>
      </c>
    </row>
    <row r="26" spans="1:9" x14ac:dyDescent="0.2">
      <c r="A26" s="24" t="s">
        <v>20</v>
      </c>
      <c r="B26" s="19"/>
      <c r="C26" s="3">
        <v>0.185</v>
      </c>
      <c r="D26" s="5">
        <f t="shared" ref="D26:D27" si="0">B26*C26</f>
        <v>0</v>
      </c>
      <c r="E26" s="3"/>
      <c r="F26" s="3" t="s">
        <v>17</v>
      </c>
      <c r="G26" s="62">
        <f>IFERROR(IF(D23="NO",G25,G25*0.65),0)</f>
        <v>0</v>
      </c>
      <c r="H26" s="62">
        <f>IFERROR(H25,0)</f>
        <v>0</v>
      </c>
      <c r="I26" s="63">
        <f>IFERROR(I25,0)</f>
        <v>0</v>
      </c>
    </row>
    <row r="27" spans="1:9" x14ac:dyDescent="0.2">
      <c r="A27" s="24" t="s">
        <v>22</v>
      </c>
      <c r="B27" s="19"/>
      <c r="C27" s="69">
        <v>7.0000000000000007E-2</v>
      </c>
      <c r="D27" s="5">
        <f t="shared" si="0"/>
        <v>0</v>
      </c>
      <c r="E27" s="3"/>
      <c r="F27" s="3"/>
      <c r="G27" s="62"/>
      <c r="H27" s="62"/>
      <c r="I27" s="63"/>
    </row>
    <row r="28" spans="1:9" x14ac:dyDescent="0.2">
      <c r="A28" s="2" t="s">
        <v>13</v>
      </c>
      <c r="B28" s="5">
        <f>SUM(B25:B27)</f>
        <v>0</v>
      </c>
      <c r="C28" s="5"/>
      <c r="D28" s="5">
        <f>SUM(D25:D27)</f>
        <v>0</v>
      </c>
      <c r="E28" s="3"/>
      <c r="F28" s="3"/>
      <c r="G28" s="72"/>
      <c r="H28" s="72"/>
      <c r="I28" s="73"/>
    </row>
    <row r="29" spans="1:9" x14ac:dyDescent="0.2">
      <c r="A29" s="48" t="s">
        <v>112</v>
      </c>
      <c r="B29" s="94"/>
      <c r="C29" s="29"/>
      <c r="D29" s="29"/>
      <c r="E29" s="30"/>
      <c r="F29" s="30"/>
      <c r="G29" s="31"/>
      <c r="H29" s="31"/>
      <c r="I29" s="32"/>
    </row>
    <row r="30" spans="1:9" ht="4.5" customHeight="1" x14ac:dyDescent="0.2">
      <c r="A30" s="2"/>
      <c r="B30" s="5"/>
      <c r="C30" s="5"/>
      <c r="D30" s="5"/>
      <c r="E30" s="3"/>
      <c r="F30" s="3"/>
      <c r="G30" s="62"/>
      <c r="H30" s="62"/>
      <c r="I30" s="63"/>
    </row>
    <row r="31" spans="1:9" x14ac:dyDescent="0.2">
      <c r="A31" s="2"/>
      <c r="B31" s="3"/>
      <c r="C31" s="3"/>
      <c r="D31" s="3"/>
      <c r="E31" s="3"/>
      <c r="F31" s="3"/>
      <c r="G31" s="62" t="s">
        <v>8</v>
      </c>
      <c r="H31" s="62" t="s">
        <v>0</v>
      </c>
      <c r="I31" s="63" t="s">
        <v>1</v>
      </c>
    </row>
    <row r="32" spans="1:9" x14ac:dyDescent="0.2">
      <c r="A32" s="24" t="s">
        <v>15</v>
      </c>
      <c r="B32" s="5">
        <f>SUM(B16:B18,B23)</f>
        <v>0</v>
      </c>
      <c r="C32" s="3"/>
      <c r="D32" s="3"/>
      <c r="E32" s="3"/>
      <c r="F32" s="7" t="s">
        <v>52</v>
      </c>
      <c r="G32" s="8" t="str">
        <f>IFERROR((G16*$B16+G17*$B17+G18*$B18+G26*$B23)/$B32,"-")</f>
        <v>-</v>
      </c>
      <c r="H32" s="8" t="str">
        <f t="shared" ref="H32:I32" si="1">IFERROR((H16*$B16+H17*$B17+H18*$B18+H26*$B23)/$B32,"-")</f>
        <v>-</v>
      </c>
      <c r="I32" s="16" t="str">
        <f t="shared" si="1"/>
        <v>-</v>
      </c>
    </row>
    <row r="33" spans="1:9" ht="13.5" thickBot="1" x14ac:dyDescent="0.25">
      <c r="A33" s="24" t="s">
        <v>50</v>
      </c>
      <c r="B33" s="62" t="str">
        <f>IFERROR(IF(ABS((B10-B32)/B10)&lt;0.05,"Yes","No"),"-")</f>
        <v>-</v>
      </c>
      <c r="C33" s="3"/>
      <c r="D33" s="3"/>
      <c r="E33" s="3"/>
      <c r="F33" s="3"/>
      <c r="G33" s="62"/>
      <c r="H33" s="3"/>
      <c r="I33" s="4"/>
    </row>
    <row r="34" spans="1:9" ht="4.5" customHeight="1" x14ac:dyDescent="0.2">
      <c r="A34" s="35"/>
      <c r="B34" s="41"/>
      <c r="C34" s="42"/>
      <c r="D34" s="36"/>
      <c r="E34" s="36"/>
      <c r="F34" s="36"/>
      <c r="G34" s="43"/>
      <c r="H34" s="36"/>
      <c r="I34" s="37"/>
    </row>
    <row r="35" spans="1:9" ht="15" customHeight="1" x14ac:dyDescent="0.2">
      <c r="A35" s="103" t="s">
        <v>21</v>
      </c>
      <c r="B35" s="104"/>
      <c r="C35" s="104"/>
      <c r="D35" s="104"/>
      <c r="E35" s="104"/>
      <c r="F35" s="104"/>
      <c r="G35" s="104"/>
      <c r="H35" s="104"/>
      <c r="I35" s="105"/>
    </row>
    <row r="36" spans="1:9" x14ac:dyDescent="0.2">
      <c r="A36" s="13"/>
      <c r="B36" s="3" t="s">
        <v>18</v>
      </c>
      <c r="C36" s="3" t="s">
        <v>79</v>
      </c>
      <c r="D36" s="3" t="s">
        <v>55</v>
      </c>
      <c r="E36" s="3" t="s">
        <v>26</v>
      </c>
      <c r="F36" s="3"/>
      <c r="G36" s="62" t="s">
        <v>8</v>
      </c>
      <c r="H36" s="62"/>
      <c r="I36" s="63" t="s">
        <v>1</v>
      </c>
    </row>
    <row r="37" spans="1:9" x14ac:dyDescent="0.2">
      <c r="A37" s="24" t="s">
        <v>71</v>
      </c>
      <c r="B37" s="19"/>
      <c r="C37" s="61"/>
      <c r="D37" s="3" t="str">
        <f>IF(C37="","",IF(C37="Electricity",$C$49,IF(C37="Natural Gas",$C$50,$C$51)))</f>
        <v/>
      </c>
      <c r="E37" s="52" t="str">
        <f>IFERROR(B37*D37,"")</f>
        <v/>
      </c>
      <c r="F37" s="3"/>
      <c r="G37" s="18" t="str">
        <f>IFERROR(IF(B37/$B$32&gt;0,B37/$B$32,""),"")</f>
        <v/>
      </c>
      <c r="H37" s="18"/>
      <c r="I37" s="64" t="str">
        <f>IFERROR(E37/$B$32,"")</f>
        <v/>
      </c>
    </row>
    <row r="38" spans="1:9" x14ac:dyDescent="0.2">
      <c r="A38" s="24" t="s">
        <v>72</v>
      </c>
      <c r="B38" s="19"/>
      <c r="C38" s="61"/>
      <c r="D38" s="3" t="str">
        <f t="shared" ref="D38:D47" si="2">IF(C38="","",IF(C38="Electricity",$C$49,IF(C38="Natural Gas",$C$50,$C$51)))</f>
        <v/>
      </c>
      <c r="E38" s="52" t="str">
        <f t="shared" ref="E38:E47" si="3">IFERROR(B38*D38,"")</f>
        <v/>
      </c>
      <c r="F38" s="3"/>
      <c r="G38" s="18" t="str">
        <f t="shared" ref="G38:G47" si="4">IFERROR(IF(B38/$B$32&gt;0,B38/$B$32,""),"")</f>
        <v/>
      </c>
      <c r="H38" s="18"/>
      <c r="I38" s="64" t="str">
        <f t="shared" ref="I38:I47" si="5">IFERROR(E38/$B$32,"")</f>
        <v/>
      </c>
    </row>
    <row r="39" spans="1:9" x14ac:dyDescent="0.2">
      <c r="A39" s="24" t="s">
        <v>77</v>
      </c>
      <c r="B39" s="19"/>
      <c r="C39" s="61"/>
      <c r="D39" s="3" t="str">
        <f t="shared" si="2"/>
        <v/>
      </c>
      <c r="E39" s="52" t="str">
        <f t="shared" si="3"/>
        <v/>
      </c>
      <c r="F39" s="3"/>
      <c r="G39" s="18" t="str">
        <f t="shared" si="4"/>
        <v/>
      </c>
      <c r="H39" s="18"/>
      <c r="I39" s="64" t="str">
        <f t="shared" si="5"/>
        <v/>
      </c>
    </row>
    <row r="40" spans="1:9" x14ac:dyDescent="0.2">
      <c r="A40" s="24" t="s">
        <v>74</v>
      </c>
      <c r="B40" s="19"/>
      <c r="C40" s="61"/>
      <c r="D40" s="3" t="str">
        <f t="shared" si="2"/>
        <v/>
      </c>
      <c r="E40" s="52" t="str">
        <f t="shared" si="3"/>
        <v/>
      </c>
      <c r="F40" s="3"/>
      <c r="G40" s="18" t="str">
        <f t="shared" si="4"/>
        <v/>
      </c>
      <c r="H40" s="18"/>
      <c r="I40" s="64" t="str">
        <f t="shared" si="5"/>
        <v/>
      </c>
    </row>
    <row r="41" spans="1:9" x14ac:dyDescent="0.2">
      <c r="A41" s="24" t="s">
        <v>76</v>
      </c>
      <c r="B41" s="19"/>
      <c r="C41" s="61"/>
      <c r="D41" s="3" t="str">
        <f t="shared" si="2"/>
        <v/>
      </c>
      <c r="E41" s="52" t="str">
        <f t="shared" si="3"/>
        <v/>
      </c>
      <c r="F41" s="3"/>
      <c r="G41" s="18" t="str">
        <f t="shared" si="4"/>
        <v/>
      </c>
      <c r="H41" s="18"/>
      <c r="I41" s="64" t="str">
        <f t="shared" si="5"/>
        <v/>
      </c>
    </row>
    <row r="42" spans="1:9" x14ac:dyDescent="0.2">
      <c r="A42" s="24" t="s">
        <v>73</v>
      </c>
      <c r="B42" s="19"/>
      <c r="C42" s="61"/>
      <c r="D42" s="3" t="str">
        <f t="shared" si="2"/>
        <v/>
      </c>
      <c r="E42" s="52" t="str">
        <f t="shared" si="3"/>
        <v/>
      </c>
      <c r="F42" s="3"/>
      <c r="G42" s="18" t="str">
        <f t="shared" si="4"/>
        <v/>
      </c>
      <c r="H42" s="18"/>
      <c r="I42" s="64" t="str">
        <f t="shared" si="5"/>
        <v/>
      </c>
    </row>
    <row r="43" spans="1:9" x14ac:dyDescent="0.2">
      <c r="A43" s="24" t="s">
        <v>80</v>
      </c>
      <c r="B43" s="19"/>
      <c r="C43" s="61"/>
      <c r="D43" s="3" t="str">
        <f t="shared" si="2"/>
        <v/>
      </c>
      <c r="E43" s="52" t="str">
        <f t="shared" si="3"/>
        <v/>
      </c>
      <c r="F43" s="3"/>
      <c r="G43" s="18" t="str">
        <f t="shared" si="4"/>
        <v/>
      </c>
      <c r="H43" s="18"/>
      <c r="I43" s="64" t="str">
        <f t="shared" si="5"/>
        <v/>
      </c>
    </row>
    <row r="44" spans="1:9" x14ac:dyDescent="0.2">
      <c r="A44" s="24" t="s">
        <v>78</v>
      </c>
      <c r="B44" s="19"/>
      <c r="C44" s="61"/>
      <c r="D44" s="3" t="str">
        <f t="shared" si="2"/>
        <v/>
      </c>
      <c r="E44" s="52" t="str">
        <f t="shared" si="3"/>
        <v/>
      </c>
      <c r="F44" s="3"/>
      <c r="G44" s="18" t="str">
        <f t="shared" si="4"/>
        <v/>
      </c>
      <c r="H44" s="18"/>
      <c r="I44" s="64" t="str">
        <f t="shared" si="5"/>
        <v/>
      </c>
    </row>
    <row r="45" spans="1:9" x14ac:dyDescent="0.2">
      <c r="A45" s="65" t="s">
        <v>81</v>
      </c>
      <c r="B45" s="19"/>
      <c r="C45" s="61"/>
      <c r="D45" s="3" t="str">
        <f t="shared" si="2"/>
        <v/>
      </c>
      <c r="E45" s="52" t="str">
        <f t="shared" si="3"/>
        <v/>
      </c>
      <c r="F45" s="3"/>
      <c r="G45" s="18" t="str">
        <f t="shared" si="4"/>
        <v/>
      </c>
      <c r="H45" s="18"/>
      <c r="I45" s="64" t="str">
        <f t="shared" si="5"/>
        <v/>
      </c>
    </row>
    <row r="46" spans="1:9" x14ac:dyDescent="0.2">
      <c r="A46" s="65" t="s">
        <v>81</v>
      </c>
      <c r="B46" s="19"/>
      <c r="C46" s="61"/>
      <c r="D46" s="3" t="str">
        <f t="shared" si="2"/>
        <v/>
      </c>
      <c r="E46" s="52" t="str">
        <f t="shared" si="3"/>
        <v/>
      </c>
      <c r="F46" s="3"/>
      <c r="G46" s="18" t="str">
        <f t="shared" si="4"/>
        <v/>
      </c>
      <c r="H46" s="18"/>
      <c r="I46" s="64" t="str">
        <f t="shared" si="5"/>
        <v/>
      </c>
    </row>
    <row r="47" spans="1:9" x14ac:dyDescent="0.2">
      <c r="A47" s="65" t="s">
        <v>81</v>
      </c>
      <c r="B47" s="19"/>
      <c r="C47" s="61"/>
      <c r="D47" s="3" t="str">
        <f t="shared" si="2"/>
        <v/>
      </c>
      <c r="E47" s="52" t="str">
        <f t="shared" si="3"/>
        <v/>
      </c>
      <c r="F47" s="3"/>
      <c r="G47" s="18" t="str">
        <f t="shared" si="4"/>
        <v/>
      </c>
      <c r="H47" s="18"/>
      <c r="I47" s="64" t="str">
        <f t="shared" si="5"/>
        <v/>
      </c>
    </row>
    <row r="48" spans="1:9" x14ac:dyDescent="0.2">
      <c r="A48" s="24"/>
      <c r="B48" s="3"/>
      <c r="C48" s="3"/>
      <c r="D48" s="3"/>
      <c r="E48" s="3"/>
      <c r="F48" s="3"/>
      <c r="G48" s="3"/>
      <c r="H48" s="3"/>
      <c r="I48" s="4"/>
    </row>
    <row r="49" spans="1:9" x14ac:dyDescent="0.2">
      <c r="A49" s="24" t="s">
        <v>19</v>
      </c>
      <c r="B49" s="60">
        <f>SUMIF($C$37:$C$47,"Electricity", $B$37:$B$47)</f>
        <v>0</v>
      </c>
      <c r="C49" s="3">
        <f>B58</f>
        <v>1.0999999999999999E-2</v>
      </c>
      <c r="D49" s="5">
        <f>B49*C49</f>
        <v>0</v>
      </c>
      <c r="E49" s="3"/>
      <c r="F49" s="3"/>
      <c r="G49" s="3"/>
      <c r="H49" s="3"/>
      <c r="I49" s="4"/>
    </row>
    <row r="50" spans="1:9" x14ac:dyDescent="0.2">
      <c r="A50" s="24" t="s">
        <v>20</v>
      </c>
      <c r="B50" s="60">
        <f>SUMIF($C$37:$C$47,"Natural Gas", $B$37:$B$47)</f>
        <v>0</v>
      </c>
      <c r="C50" s="3">
        <f>B59</f>
        <v>0.185</v>
      </c>
      <c r="D50" s="5">
        <f t="shared" ref="D50:D51" si="6">B50*C50</f>
        <v>0</v>
      </c>
      <c r="E50" s="3"/>
      <c r="F50" s="3"/>
      <c r="G50" s="3"/>
      <c r="H50" s="3"/>
      <c r="I50" s="4"/>
    </row>
    <row r="51" spans="1:9" x14ac:dyDescent="0.2">
      <c r="A51" s="24" t="s">
        <v>22</v>
      </c>
      <c r="B51" s="60">
        <f>SUMIF($C$37:$C$47,"District Energy", $B$37:$B$47)</f>
        <v>0</v>
      </c>
      <c r="C51" s="69">
        <v>7.0000000000000007E-2</v>
      </c>
      <c r="D51" s="5">
        <f t="shared" si="6"/>
        <v>0</v>
      </c>
      <c r="E51" s="3"/>
      <c r="F51" s="3"/>
      <c r="G51" s="3"/>
      <c r="H51" s="3"/>
      <c r="I51" s="4"/>
    </row>
    <row r="52" spans="1:9" x14ac:dyDescent="0.2">
      <c r="A52" s="24" t="s">
        <v>13</v>
      </c>
      <c r="B52" s="5">
        <f>SUM(B49:B51)</f>
        <v>0</v>
      </c>
      <c r="C52" s="5"/>
      <c r="D52" s="5">
        <f>SUM(D49:D51)</f>
        <v>0</v>
      </c>
      <c r="E52" s="3"/>
      <c r="F52" s="3"/>
      <c r="G52" s="3"/>
      <c r="H52" s="3"/>
      <c r="I52" s="4"/>
    </row>
    <row r="53" spans="1:9" ht="5.25" customHeight="1" x14ac:dyDescent="0.2">
      <c r="A53" s="24"/>
      <c r="B53" s="3"/>
      <c r="C53" s="3"/>
      <c r="D53" s="3"/>
      <c r="E53" s="3"/>
      <c r="F53" s="3"/>
      <c r="G53" s="3"/>
      <c r="H53" s="3"/>
      <c r="I53" s="4"/>
    </row>
    <row r="54" spans="1:9" x14ac:dyDescent="0.2">
      <c r="A54" s="24" t="s">
        <v>29</v>
      </c>
      <c r="B54" s="19"/>
      <c r="C54" s="6" t="s">
        <v>23</v>
      </c>
      <c r="D54" s="10">
        <f>IFERROR(B54/B49,0)</f>
        <v>0</v>
      </c>
      <c r="E54" s="3"/>
      <c r="F54" s="3"/>
      <c r="G54" s="3"/>
      <c r="H54" s="3"/>
      <c r="I54" s="4"/>
    </row>
    <row r="55" spans="1:9" x14ac:dyDescent="0.2">
      <c r="A55" s="24" t="s">
        <v>31</v>
      </c>
      <c r="B55" s="19"/>
      <c r="C55" s="6" t="s">
        <v>23</v>
      </c>
      <c r="D55" s="10">
        <f>IFERROR(B55/B49,0)</f>
        <v>0</v>
      </c>
      <c r="E55" s="3"/>
      <c r="F55" s="11"/>
      <c r="G55" s="3"/>
      <c r="H55" s="3"/>
      <c r="I55" s="4"/>
    </row>
    <row r="56" spans="1:9" x14ac:dyDescent="0.2">
      <c r="A56" s="24" t="s">
        <v>32</v>
      </c>
      <c r="B56" s="19"/>
      <c r="C56" s="6" t="s">
        <v>23</v>
      </c>
      <c r="D56" s="10">
        <f>IFERROR(B56/B50,0)</f>
        <v>0</v>
      </c>
      <c r="E56" s="3"/>
      <c r="F56" s="11"/>
      <c r="G56" s="3"/>
      <c r="H56" s="3"/>
      <c r="I56" s="4"/>
    </row>
    <row r="57" spans="1:9" x14ac:dyDescent="0.2">
      <c r="A57" s="106" t="s">
        <v>89</v>
      </c>
      <c r="B57" s="107"/>
      <c r="C57" s="107"/>
      <c r="D57" s="107"/>
      <c r="E57" s="107"/>
      <c r="F57" s="11"/>
      <c r="G57" s="3"/>
      <c r="H57" s="3"/>
      <c r="I57" s="4"/>
    </row>
    <row r="58" spans="1:9" x14ac:dyDescent="0.2">
      <c r="A58" s="24" t="s">
        <v>27</v>
      </c>
      <c r="B58" s="3">
        <f>ROUND(IF(-0.157*(D54+D55)+0.011&lt;0,0,-0.157*(D54+D55)+0.011),3)</f>
        <v>1.0999999999999999E-2</v>
      </c>
      <c r="C58" s="3"/>
      <c r="D58" s="3"/>
      <c r="E58" s="3"/>
      <c r="F58" s="3"/>
      <c r="G58" s="3"/>
      <c r="H58" s="3"/>
      <c r="I58" s="4"/>
    </row>
    <row r="59" spans="1:9" x14ac:dyDescent="0.2">
      <c r="A59" s="24" t="s">
        <v>28</v>
      </c>
      <c r="B59" s="3">
        <f>ROUND(IF(-0.185*D56+0.185&lt;0,0,-0.185*D56+0.185),3)</f>
        <v>0.185</v>
      </c>
      <c r="C59" s="3"/>
      <c r="D59" s="3"/>
      <c r="E59" s="3"/>
      <c r="F59" s="3"/>
      <c r="G59" s="3"/>
      <c r="H59" s="3"/>
      <c r="I59" s="4"/>
    </row>
    <row r="60" spans="1:9" ht="7.5" customHeight="1" x14ac:dyDescent="0.2">
      <c r="A60" s="28"/>
      <c r="B60" s="30"/>
      <c r="C60" s="30"/>
      <c r="D60" s="30"/>
      <c r="E60" s="30"/>
      <c r="F60" s="30"/>
      <c r="G60" s="30"/>
      <c r="H60" s="30"/>
      <c r="I60" s="33"/>
    </row>
    <row r="61" spans="1:9" ht="7.5" customHeight="1" x14ac:dyDescent="0.2">
      <c r="A61" s="2"/>
      <c r="B61" s="3"/>
      <c r="C61" s="3"/>
      <c r="D61" s="3"/>
      <c r="E61" s="3"/>
      <c r="F61" s="3"/>
      <c r="G61" s="3"/>
      <c r="H61" s="3"/>
      <c r="I61" s="4"/>
    </row>
    <row r="62" spans="1:9" x14ac:dyDescent="0.2">
      <c r="A62" s="24" t="s">
        <v>117</v>
      </c>
      <c r="B62" s="19"/>
      <c r="C62" s="18"/>
      <c r="D62" s="3"/>
      <c r="F62" s="3"/>
      <c r="G62" s="3"/>
      <c r="H62" s="12" t="str">
        <f>IFERROR(B62/B19,"")</f>
        <v/>
      </c>
      <c r="I62" s="4"/>
    </row>
    <row r="63" spans="1:9" x14ac:dyDescent="0.2">
      <c r="A63" s="24" t="s">
        <v>75</v>
      </c>
      <c r="B63" s="19"/>
      <c r="C63" s="18"/>
      <c r="D63" s="3"/>
      <c r="F63" s="3"/>
      <c r="G63" s="3"/>
      <c r="H63" s="3"/>
      <c r="I63" s="4"/>
    </row>
    <row r="64" spans="1:9" x14ac:dyDescent="0.2">
      <c r="A64" s="24" t="s">
        <v>82</v>
      </c>
      <c r="B64" s="19"/>
      <c r="C64" s="18" t="str">
        <f>IFERROR(B64/$B$32,"")</f>
        <v/>
      </c>
      <c r="D64" s="3" t="s">
        <v>83</v>
      </c>
      <c r="E64" s="3"/>
      <c r="F64" s="3"/>
      <c r="G64" s="3"/>
      <c r="H64" s="3"/>
      <c r="I64" s="4"/>
    </row>
    <row r="65" spans="1:9" x14ac:dyDescent="0.2">
      <c r="A65" s="107"/>
      <c r="B65" s="107"/>
      <c r="C65" s="18"/>
      <c r="D65" s="3"/>
      <c r="E65" s="3"/>
      <c r="F65" s="3"/>
      <c r="G65" s="62" t="s">
        <v>8</v>
      </c>
      <c r="H65" s="62" t="s">
        <v>0</v>
      </c>
      <c r="I65" s="63" t="s">
        <v>1</v>
      </c>
    </row>
    <row r="66" spans="1:9" x14ac:dyDescent="0.2">
      <c r="A66" s="24"/>
      <c r="B66" s="3"/>
      <c r="C66" s="3"/>
      <c r="D66" s="3"/>
      <c r="E66" s="3"/>
      <c r="F66" s="7" t="s">
        <v>33</v>
      </c>
      <c r="G66" s="12">
        <f>IFERROR((B52-B54)/B32,0)</f>
        <v>0</v>
      </c>
      <c r="H66" s="12">
        <f>IFERROR(B63/B32,0)</f>
        <v>0</v>
      </c>
      <c r="I66" s="17">
        <f>IFERROR(D52/B32,0)</f>
        <v>0</v>
      </c>
    </row>
    <row r="67" spans="1:9" ht="6" customHeight="1" x14ac:dyDescent="0.2">
      <c r="A67" s="2"/>
      <c r="B67" s="3"/>
      <c r="C67" s="3"/>
      <c r="D67" s="3"/>
      <c r="E67" s="3"/>
      <c r="F67" s="3"/>
      <c r="G67" s="3"/>
      <c r="H67" s="3"/>
      <c r="I67" s="4"/>
    </row>
    <row r="68" spans="1:9" ht="7.5" customHeight="1" x14ac:dyDescent="0.2">
      <c r="A68" s="53"/>
      <c r="B68" s="26"/>
      <c r="C68" s="26"/>
      <c r="D68" s="26"/>
      <c r="E68" s="26"/>
      <c r="F68" s="26"/>
      <c r="G68" s="26"/>
      <c r="H68" s="26"/>
      <c r="I68" s="27"/>
    </row>
    <row r="69" spans="1:9" x14ac:dyDescent="0.2">
      <c r="A69" s="117" t="s">
        <v>34</v>
      </c>
      <c r="B69" s="118"/>
      <c r="C69" s="118"/>
      <c r="D69" s="118"/>
      <c r="E69" s="3"/>
      <c r="F69" s="3"/>
      <c r="G69" s="3"/>
      <c r="H69" s="3"/>
      <c r="I69" s="4"/>
    </row>
    <row r="70" spans="1:9" x14ac:dyDescent="0.2">
      <c r="A70" s="24" t="s">
        <v>121</v>
      </c>
      <c r="B70" s="20"/>
      <c r="C70" s="98"/>
      <c r="D70" s="98"/>
      <c r="E70" s="3"/>
      <c r="F70" s="3"/>
      <c r="G70" s="3"/>
      <c r="H70" s="3"/>
      <c r="I70" s="4"/>
    </row>
    <row r="71" spans="1:9" x14ac:dyDescent="0.2">
      <c r="A71" s="24" t="s">
        <v>36</v>
      </c>
      <c r="B71" s="20"/>
      <c r="C71" s="3"/>
      <c r="D71" s="3"/>
      <c r="E71" s="3"/>
      <c r="F71" s="3"/>
      <c r="G71" s="3"/>
      <c r="H71" s="3"/>
      <c r="I71" s="4"/>
    </row>
    <row r="72" spans="1:9" x14ac:dyDescent="0.2">
      <c r="A72" s="24" t="s">
        <v>35</v>
      </c>
      <c r="B72" s="20"/>
      <c r="C72" s="3"/>
      <c r="D72" s="3"/>
      <c r="E72" s="3"/>
      <c r="F72" s="3"/>
      <c r="G72" s="3"/>
      <c r="H72" s="3"/>
      <c r="I72" s="4"/>
    </row>
    <row r="73" spans="1:9" x14ac:dyDescent="0.2">
      <c r="A73" s="24" t="s">
        <v>37</v>
      </c>
      <c r="B73" s="20"/>
      <c r="C73" s="3"/>
      <c r="D73" s="3"/>
      <c r="E73" s="3"/>
      <c r="F73" s="3"/>
      <c r="G73" s="3"/>
      <c r="H73" s="3"/>
      <c r="I73" s="4"/>
    </row>
    <row r="74" spans="1:9" x14ac:dyDescent="0.2">
      <c r="A74" s="24" t="s">
        <v>39</v>
      </c>
      <c r="B74" s="61"/>
      <c r="C74" s="3"/>
      <c r="D74" s="3"/>
      <c r="E74" s="3"/>
      <c r="F74" s="3"/>
      <c r="G74" s="62" t="s">
        <v>8</v>
      </c>
      <c r="H74" s="62" t="s">
        <v>0</v>
      </c>
      <c r="I74" s="63" t="s">
        <v>1</v>
      </c>
    </row>
    <row r="75" spans="1:9" x14ac:dyDescent="0.2">
      <c r="A75" s="48" t="s">
        <v>41</v>
      </c>
      <c r="B75" s="50" t="str">
        <f>IF(B74="","",IF(B74="Electricity",C49,IF(B74="Natural Gas",C50,C51)))</f>
        <v/>
      </c>
      <c r="C75" s="30"/>
      <c r="D75" s="30"/>
      <c r="E75" s="30"/>
      <c r="F75" s="45" t="s">
        <v>38</v>
      </c>
      <c r="G75" s="46">
        <f>H75</f>
        <v>0</v>
      </c>
      <c r="H75" s="46">
        <f>IFERROR(IF((B70*((0.029*B71*B72)-(0.0073*B73)))/B32&gt;10,10,(B70*((0.029*B71*B72)-(0.0073*B73)))/B32),0)</f>
        <v>0</v>
      </c>
      <c r="I75" s="47">
        <f>IFERROR(G75*B75,0)</f>
        <v>0</v>
      </c>
    </row>
    <row r="76" spans="1:9" x14ac:dyDescent="0.2">
      <c r="A76" s="24" t="s">
        <v>87</v>
      </c>
      <c r="B76" s="59"/>
      <c r="C76" s="3"/>
      <c r="D76" s="3"/>
      <c r="E76" s="3"/>
      <c r="F76" s="58" t="s">
        <v>86</v>
      </c>
      <c r="G76" s="55">
        <f>IFERROR(IF(B76="YES",0,G39*0.15),0)</f>
        <v>0</v>
      </c>
      <c r="H76" s="55"/>
      <c r="I76" s="56"/>
    </row>
    <row r="77" spans="1:9" x14ac:dyDescent="0.2">
      <c r="A77" s="128" t="s">
        <v>88</v>
      </c>
      <c r="B77" s="116"/>
      <c r="C77" s="116"/>
      <c r="D77" s="116"/>
      <c r="E77" s="3"/>
      <c r="F77" s="3"/>
      <c r="G77" s="3"/>
      <c r="H77" s="3"/>
      <c r="I77" s="4"/>
    </row>
    <row r="78" spans="1:9" x14ac:dyDescent="0.2">
      <c r="A78" s="57"/>
      <c r="B78" s="3"/>
      <c r="C78" s="3"/>
      <c r="D78" s="3"/>
      <c r="E78" s="3"/>
      <c r="F78" s="3"/>
      <c r="G78" s="3"/>
      <c r="H78" s="3"/>
      <c r="I78" s="4"/>
    </row>
    <row r="79" spans="1:9" x14ac:dyDescent="0.2">
      <c r="A79" s="2"/>
      <c r="B79" s="3"/>
      <c r="C79" s="3"/>
      <c r="D79" s="3"/>
      <c r="E79" s="3"/>
      <c r="F79" s="7" t="s">
        <v>118</v>
      </c>
      <c r="G79" s="3"/>
      <c r="H79" s="8" t="str">
        <f>IFERROR(H62-H75,"")</f>
        <v/>
      </c>
      <c r="I79" s="4"/>
    </row>
    <row r="80" spans="1:9" ht="13.5" thickBot="1" x14ac:dyDescent="0.25">
      <c r="A80" s="14"/>
      <c r="B80" s="15"/>
      <c r="C80" s="15"/>
      <c r="D80" s="15"/>
      <c r="E80" s="15"/>
      <c r="F80" s="38" t="s">
        <v>42</v>
      </c>
      <c r="G80" s="39">
        <f>G66-G75+G76</f>
        <v>0</v>
      </c>
      <c r="H80" s="97">
        <f>H66-H75</f>
        <v>0</v>
      </c>
      <c r="I80" s="40">
        <f>I66-I75</f>
        <v>0</v>
      </c>
    </row>
    <row r="81" spans="1:9" ht="3.75" customHeight="1" x14ac:dyDescent="0.2">
      <c r="A81" s="35"/>
      <c r="B81" s="36"/>
      <c r="C81" s="36"/>
      <c r="D81" s="36"/>
      <c r="E81" s="36"/>
      <c r="F81" s="36"/>
      <c r="G81" s="36"/>
      <c r="H81" s="36"/>
      <c r="I81" s="37"/>
    </row>
    <row r="82" spans="1:9" ht="16.5" customHeight="1" x14ac:dyDescent="0.2">
      <c r="A82" s="103" t="s">
        <v>53</v>
      </c>
      <c r="B82" s="104"/>
      <c r="C82" s="104"/>
      <c r="D82" s="104"/>
      <c r="E82" s="104"/>
      <c r="F82" s="104"/>
      <c r="G82" s="104"/>
      <c r="H82" s="104"/>
      <c r="I82" s="105"/>
    </row>
    <row r="83" spans="1:9" x14ac:dyDescent="0.2">
      <c r="A83" s="24" t="s">
        <v>66</v>
      </c>
      <c r="B83" s="19"/>
      <c r="C83" s="3"/>
      <c r="D83" s="3"/>
      <c r="E83" s="3"/>
      <c r="F83" s="3"/>
      <c r="G83" s="6"/>
      <c r="H83" s="24" t="s">
        <v>99</v>
      </c>
      <c r="I83" s="66">
        <f>IFERROR(B83/B32,0)</f>
        <v>0</v>
      </c>
    </row>
    <row r="84" spans="1:9" x14ac:dyDescent="0.2">
      <c r="A84" s="24" t="s">
        <v>68</v>
      </c>
      <c r="B84" s="21"/>
      <c r="C84" s="3"/>
      <c r="D84" s="3"/>
      <c r="E84" s="3"/>
      <c r="F84" s="3"/>
      <c r="G84" s="6"/>
      <c r="H84" s="24" t="s">
        <v>67</v>
      </c>
      <c r="I84" s="66">
        <f>IFERROR((B84*B83)/B32,0)</f>
        <v>0</v>
      </c>
    </row>
    <row r="85" spans="1:9" ht="4.5" customHeight="1" x14ac:dyDescent="0.2">
      <c r="A85" s="24"/>
      <c r="B85" s="3"/>
      <c r="C85" s="3"/>
      <c r="D85" s="3"/>
      <c r="E85" s="3"/>
      <c r="F85" s="3"/>
      <c r="G85" s="6"/>
      <c r="H85" s="6"/>
      <c r="I85" s="66"/>
    </row>
    <row r="86" spans="1:9" ht="15.75" x14ac:dyDescent="0.3">
      <c r="A86" s="24" t="s">
        <v>111</v>
      </c>
      <c r="B86" s="20"/>
      <c r="C86" s="3"/>
      <c r="E86" s="3"/>
      <c r="F86" s="3"/>
      <c r="G86" s="6"/>
      <c r="H86" s="6"/>
      <c r="I86" s="4"/>
    </row>
    <row r="87" spans="1:9" ht="4.5" customHeight="1" x14ac:dyDescent="0.2">
      <c r="A87" s="2"/>
      <c r="B87" s="3"/>
      <c r="C87" s="3"/>
      <c r="D87" s="3"/>
      <c r="E87" s="3"/>
      <c r="F87" s="3"/>
      <c r="G87" s="6"/>
      <c r="H87" s="6"/>
      <c r="I87" s="4"/>
    </row>
    <row r="88" spans="1:9" x14ac:dyDescent="0.2">
      <c r="A88" s="24" t="s">
        <v>95</v>
      </c>
      <c r="B88" s="23"/>
      <c r="C88" s="9">
        <f>B88*5.68</f>
        <v>0</v>
      </c>
      <c r="D88" s="3" t="s">
        <v>91</v>
      </c>
      <c r="E88" s="3"/>
      <c r="F88" s="3"/>
      <c r="G88" s="6"/>
      <c r="H88" s="6" t="s">
        <v>63</v>
      </c>
      <c r="I88" s="51"/>
    </row>
    <row r="89" spans="1:9" x14ac:dyDescent="0.2">
      <c r="A89" s="24" t="s">
        <v>96</v>
      </c>
      <c r="B89" s="23"/>
      <c r="C89" s="9">
        <f>B89*5.68</f>
        <v>0</v>
      </c>
      <c r="D89" s="3" t="s">
        <v>91</v>
      </c>
      <c r="E89" s="3"/>
      <c r="F89" s="3"/>
      <c r="G89" s="6"/>
      <c r="H89" s="6" t="s">
        <v>69</v>
      </c>
      <c r="I89" s="51"/>
    </row>
    <row r="90" spans="1:9" x14ac:dyDescent="0.2">
      <c r="A90" s="24" t="s">
        <v>70</v>
      </c>
      <c r="B90" s="22"/>
      <c r="C90" s="9">
        <f>B90/5.68</f>
        <v>0</v>
      </c>
      <c r="D90" s="3" t="s">
        <v>92</v>
      </c>
      <c r="E90" s="3"/>
      <c r="F90" s="3"/>
      <c r="G90" s="6"/>
      <c r="H90" s="24" t="s">
        <v>98</v>
      </c>
      <c r="I90" s="51"/>
    </row>
    <row r="91" spans="1:9" ht="4.5" customHeight="1" x14ac:dyDescent="0.2">
      <c r="A91" s="2"/>
      <c r="B91" s="3"/>
      <c r="C91" s="3"/>
      <c r="D91" s="3"/>
      <c r="E91" s="3"/>
      <c r="F91" s="3"/>
      <c r="G91" s="6"/>
      <c r="H91" s="6"/>
      <c r="I91" s="67"/>
    </row>
    <row r="92" spans="1:9" x14ac:dyDescent="0.2">
      <c r="A92" s="24" t="s">
        <v>94</v>
      </c>
      <c r="B92" s="20"/>
      <c r="C92" s="3"/>
      <c r="D92" s="3"/>
      <c r="E92" s="3"/>
      <c r="F92" s="3"/>
      <c r="G92" s="6"/>
      <c r="H92" s="6" t="s">
        <v>64</v>
      </c>
      <c r="I92" s="51"/>
    </row>
    <row r="93" spans="1:9" x14ac:dyDescent="0.2">
      <c r="A93" s="24" t="s">
        <v>93</v>
      </c>
      <c r="B93" s="20"/>
      <c r="C93" s="3"/>
      <c r="D93" s="3"/>
      <c r="E93" s="3"/>
      <c r="F93" s="3"/>
      <c r="G93" s="6"/>
      <c r="H93" s="6" t="s">
        <v>113</v>
      </c>
      <c r="I93" s="51"/>
    </row>
    <row r="94" spans="1:9" x14ac:dyDescent="0.2">
      <c r="A94" s="24" t="s">
        <v>65</v>
      </c>
      <c r="B94" s="21"/>
      <c r="C94" s="3"/>
      <c r="D94" s="3"/>
      <c r="E94" s="3"/>
      <c r="F94" s="3"/>
      <c r="G94" s="6"/>
      <c r="H94" s="6" t="s">
        <v>60</v>
      </c>
      <c r="I94" s="68"/>
    </row>
    <row r="95" spans="1:9" ht="3.75" customHeight="1" x14ac:dyDescent="0.2">
      <c r="A95" s="24"/>
      <c r="B95" s="18"/>
      <c r="C95" s="18"/>
      <c r="D95" s="3"/>
      <c r="E95" s="3"/>
      <c r="F95" s="3"/>
      <c r="G95" s="6"/>
      <c r="H95" s="6"/>
      <c r="I95" s="4"/>
    </row>
    <row r="96" spans="1:9" x14ac:dyDescent="0.2">
      <c r="A96" s="24" t="s">
        <v>43</v>
      </c>
      <c r="B96" s="99"/>
      <c r="C96" s="99"/>
      <c r="D96" s="99"/>
      <c r="E96" s="99"/>
      <c r="F96" s="99"/>
      <c r="G96" s="99"/>
      <c r="H96" s="99"/>
      <c r="I96" s="100"/>
    </row>
    <row r="97" spans="1:9" x14ac:dyDescent="0.2">
      <c r="A97" s="24" t="s">
        <v>62</v>
      </c>
      <c r="B97" s="99"/>
      <c r="C97" s="99"/>
      <c r="D97" s="99"/>
      <c r="E97" s="99"/>
      <c r="F97" s="99"/>
      <c r="G97" s="99"/>
      <c r="H97" s="99"/>
      <c r="I97" s="100"/>
    </row>
    <row r="98" spans="1:9" ht="13.5" thickBot="1" x14ac:dyDescent="0.25">
      <c r="A98" s="34" t="s">
        <v>44</v>
      </c>
      <c r="B98" s="101"/>
      <c r="C98" s="101"/>
      <c r="D98" s="101"/>
      <c r="E98" s="101"/>
      <c r="F98" s="101"/>
      <c r="G98" s="101"/>
      <c r="H98" s="101"/>
      <c r="I98" s="102"/>
    </row>
    <row r="99" spans="1:9" ht="5.25" customHeight="1" x14ac:dyDescent="0.2">
      <c r="A99" s="2"/>
      <c r="B99" s="3"/>
      <c r="C99" s="3"/>
      <c r="D99" s="3"/>
      <c r="E99" s="3"/>
      <c r="F99" s="3"/>
      <c r="G99" s="3"/>
      <c r="H99" s="3"/>
      <c r="I99" s="4"/>
    </row>
    <row r="100" spans="1:9" ht="18" customHeight="1" x14ac:dyDescent="0.2">
      <c r="A100" s="103" t="s">
        <v>46</v>
      </c>
      <c r="B100" s="104"/>
      <c r="C100" s="104"/>
      <c r="D100" s="104"/>
      <c r="E100" s="104"/>
      <c r="F100" s="104"/>
      <c r="G100" s="104"/>
      <c r="H100" s="104"/>
      <c r="I100" s="105"/>
    </row>
    <row r="101" spans="1:9" x14ac:dyDescent="0.2">
      <c r="A101" s="24" t="s">
        <v>59</v>
      </c>
      <c r="B101" s="99"/>
      <c r="C101" s="99"/>
      <c r="D101" s="99"/>
      <c r="E101" s="99"/>
      <c r="F101" s="99"/>
      <c r="G101" s="99"/>
      <c r="H101" s="99"/>
      <c r="I101" s="100"/>
    </row>
    <row r="102" spans="1:9" ht="13.5" customHeight="1" x14ac:dyDescent="0.2">
      <c r="A102" s="54"/>
      <c r="B102" s="116" t="s">
        <v>84</v>
      </c>
      <c r="C102" s="116"/>
      <c r="D102" s="116"/>
      <c r="E102" s="116"/>
      <c r="F102" s="116"/>
      <c r="G102" s="116"/>
      <c r="H102" s="116"/>
      <c r="I102" s="51"/>
    </row>
    <row r="103" spans="1:9" x14ac:dyDescent="0.2">
      <c r="A103" s="24" t="s">
        <v>47</v>
      </c>
      <c r="B103" s="99"/>
      <c r="C103" s="99"/>
      <c r="D103" s="99"/>
      <c r="E103" s="99"/>
      <c r="F103" s="99"/>
      <c r="G103" s="99"/>
      <c r="H103" s="99"/>
      <c r="I103" s="100"/>
    </row>
    <row r="104" spans="1:9" x14ac:dyDescent="0.2">
      <c r="A104" s="24" t="s">
        <v>48</v>
      </c>
      <c r="B104" s="99"/>
      <c r="C104" s="99"/>
      <c r="D104" s="99"/>
      <c r="E104" s="99"/>
      <c r="F104" s="99"/>
      <c r="G104" s="99"/>
      <c r="H104" s="99"/>
      <c r="I104" s="100"/>
    </row>
    <row r="105" spans="1:9" x14ac:dyDescent="0.2">
      <c r="A105" s="24" t="s">
        <v>49</v>
      </c>
      <c r="B105" s="99"/>
      <c r="C105" s="99"/>
      <c r="D105" s="99"/>
      <c r="E105" s="99"/>
      <c r="F105" s="99"/>
      <c r="G105" s="99"/>
      <c r="H105" s="99"/>
      <c r="I105" s="100"/>
    </row>
    <row r="106" spans="1:9" ht="13.5" thickBot="1" x14ac:dyDescent="0.25">
      <c r="A106" s="14"/>
      <c r="B106" s="15"/>
      <c r="C106" s="15"/>
      <c r="D106" s="15"/>
      <c r="E106" s="15"/>
      <c r="F106" s="15"/>
      <c r="G106" s="15"/>
      <c r="H106" s="15"/>
      <c r="I106" s="44" t="s">
        <v>120</v>
      </c>
    </row>
    <row r="118" spans="1:16" x14ac:dyDescent="0.2">
      <c r="H118" s="6"/>
      <c r="I118" s="6"/>
      <c r="J118" s="6"/>
    </row>
    <row r="119" spans="1:16" x14ac:dyDescent="0.2">
      <c r="A119" s="1" t="s">
        <v>119</v>
      </c>
      <c r="H119" s="6"/>
      <c r="I119" s="6"/>
      <c r="J119" s="6"/>
      <c r="N119" s="3"/>
      <c r="O119" s="3"/>
      <c r="P119" s="3"/>
    </row>
    <row r="120" spans="1:16" hidden="1" x14ac:dyDescent="0.2">
      <c r="B120" s="89">
        <v>2</v>
      </c>
      <c r="C120" s="89">
        <f>B120+1</f>
        <v>3</v>
      </c>
      <c r="D120" s="89">
        <f t="shared" ref="D120:M120" si="7">C120+1</f>
        <v>4</v>
      </c>
      <c r="E120" s="89">
        <f t="shared" si="7"/>
        <v>5</v>
      </c>
      <c r="F120" s="89">
        <f t="shared" si="7"/>
        <v>6</v>
      </c>
      <c r="G120" s="89">
        <f t="shared" si="7"/>
        <v>7</v>
      </c>
      <c r="H120" s="89">
        <f t="shared" si="7"/>
        <v>8</v>
      </c>
      <c r="I120" s="89">
        <f t="shared" si="7"/>
        <v>9</v>
      </c>
      <c r="J120" s="89">
        <f t="shared" si="7"/>
        <v>10</v>
      </c>
      <c r="K120" s="89">
        <f t="shared" si="7"/>
        <v>11</v>
      </c>
      <c r="L120" s="89">
        <f t="shared" si="7"/>
        <v>12</v>
      </c>
      <c r="M120" s="89">
        <f t="shared" si="7"/>
        <v>13</v>
      </c>
      <c r="N120" s="72"/>
      <c r="O120" s="72"/>
      <c r="P120" s="72"/>
    </row>
    <row r="121" spans="1:16" ht="15" hidden="1" x14ac:dyDescent="0.25">
      <c r="A121" s="80" t="s">
        <v>104</v>
      </c>
      <c r="B121" s="113" t="s">
        <v>105</v>
      </c>
      <c r="C121" s="113"/>
      <c r="D121" s="114"/>
      <c r="E121" s="113" t="s">
        <v>106</v>
      </c>
      <c r="F121" s="113"/>
      <c r="G121" s="114"/>
      <c r="H121" s="113" t="s">
        <v>107</v>
      </c>
      <c r="I121" s="113"/>
      <c r="J121" s="114"/>
      <c r="K121" s="115" t="s">
        <v>108</v>
      </c>
      <c r="L121" s="113"/>
      <c r="M121" s="114"/>
      <c r="N121" s="111"/>
      <c r="O121" s="111"/>
      <c r="P121" s="111"/>
    </row>
    <row r="122" spans="1:16" ht="15" hidden="1" x14ac:dyDescent="0.25">
      <c r="A122" s="81" t="s">
        <v>25</v>
      </c>
      <c r="B122" s="85" t="s">
        <v>8</v>
      </c>
      <c r="C122" s="85" t="s">
        <v>0</v>
      </c>
      <c r="D122" s="86" t="s">
        <v>1</v>
      </c>
      <c r="E122" s="85" t="s">
        <v>8</v>
      </c>
      <c r="F122" s="85" t="s">
        <v>0</v>
      </c>
      <c r="G122" s="86" t="s">
        <v>1</v>
      </c>
      <c r="H122" s="85" t="s">
        <v>8</v>
      </c>
      <c r="I122" s="85" t="s">
        <v>0</v>
      </c>
      <c r="J122" s="86" t="s">
        <v>1</v>
      </c>
      <c r="K122" s="91" t="s">
        <v>8</v>
      </c>
      <c r="L122" s="85" t="s">
        <v>0</v>
      </c>
      <c r="M122" s="86" t="s">
        <v>1</v>
      </c>
      <c r="N122" s="87"/>
      <c r="O122" s="87"/>
      <c r="P122" s="87"/>
    </row>
    <row r="123" spans="1:16" ht="15" hidden="1" x14ac:dyDescent="0.25">
      <c r="A123" s="76" t="s">
        <v>110</v>
      </c>
      <c r="B123" s="83">
        <v>110</v>
      </c>
      <c r="C123" s="83">
        <v>25</v>
      </c>
      <c r="D123" s="84">
        <v>5.5</v>
      </c>
      <c r="E123" s="83">
        <v>110</v>
      </c>
      <c r="F123" s="83">
        <v>25</v>
      </c>
      <c r="G123" s="84">
        <v>5.5</v>
      </c>
      <c r="H123" s="83">
        <v>100</v>
      </c>
      <c r="I123" s="83">
        <v>15</v>
      </c>
      <c r="J123" s="84">
        <v>5</v>
      </c>
      <c r="K123" s="92">
        <v>110</v>
      </c>
      <c r="L123" s="83">
        <v>25</v>
      </c>
      <c r="M123" s="84">
        <v>5</v>
      </c>
      <c r="N123" s="87"/>
      <c r="O123" s="87"/>
      <c r="P123" s="87"/>
    </row>
    <row r="124" spans="1:16" ht="15" hidden="1" x14ac:dyDescent="0.25">
      <c r="A124" s="77" t="s">
        <v>109</v>
      </c>
      <c r="B124" s="87">
        <v>130</v>
      </c>
      <c r="C124" s="87">
        <v>45</v>
      </c>
      <c r="D124" s="88">
        <v>14</v>
      </c>
      <c r="E124" s="87">
        <v>130</v>
      </c>
      <c r="F124" s="87">
        <v>45</v>
      </c>
      <c r="G124" s="88">
        <v>14</v>
      </c>
      <c r="H124" s="87">
        <v>120</v>
      </c>
      <c r="I124" s="87">
        <v>30</v>
      </c>
      <c r="J124" s="88">
        <v>6</v>
      </c>
      <c r="K124" s="93">
        <v>130</v>
      </c>
      <c r="L124" s="87">
        <v>40</v>
      </c>
      <c r="M124" s="88">
        <v>6</v>
      </c>
      <c r="N124" s="87"/>
      <c r="O124" s="87"/>
      <c r="P124" s="87"/>
    </row>
    <row r="125" spans="1:16" ht="15" hidden="1" x14ac:dyDescent="0.25">
      <c r="A125" s="77" t="s">
        <v>101</v>
      </c>
      <c r="B125" s="87">
        <v>130</v>
      </c>
      <c r="C125" s="87">
        <v>30</v>
      </c>
      <c r="D125" s="88">
        <v>7</v>
      </c>
      <c r="E125" s="87">
        <v>130</v>
      </c>
      <c r="F125" s="87">
        <v>30</v>
      </c>
      <c r="G125" s="88">
        <v>7</v>
      </c>
      <c r="H125" s="87">
        <v>100</v>
      </c>
      <c r="I125" s="87">
        <v>27</v>
      </c>
      <c r="J125" s="88">
        <v>3</v>
      </c>
      <c r="K125" s="93">
        <v>110</v>
      </c>
      <c r="L125" s="87">
        <v>27</v>
      </c>
      <c r="M125" s="88">
        <v>3</v>
      </c>
      <c r="N125" s="87"/>
      <c r="O125" s="87"/>
      <c r="P125" s="87"/>
    </row>
    <row r="126" spans="1:16" ht="15" hidden="1" x14ac:dyDescent="0.25">
      <c r="A126" s="77" t="s">
        <v>102</v>
      </c>
      <c r="B126" s="87">
        <v>170</v>
      </c>
      <c r="C126" s="87">
        <v>30</v>
      </c>
      <c r="D126" s="88">
        <v>5</v>
      </c>
      <c r="E126" s="87">
        <v>170</v>
      </c>
      <c r="F126" s="87">
        <v>30</v>
      </c>
      <c r="G126" s="88">
        <v>5</v>
      </c>
      <c r="H126" s="87">
        <v>170</v>
      </c>
      <c r="I126" s="87">
        <v>21</v>
      </c>
      <c r="J126" s="88">
        <v>3</v>
      </c>
      <c r="K126" s="93">
        <v>170</v>
      </c>
      <c r="L126" s="87">
        <v>21</v>
      </c>
      <c r="M126" s="88">
        <v>3</v>
      </c>
      <c r="N126" s="87"/>
      <c r="O126" s="87"/>
      <c r="P126" s="87"/>
    </row>
    <row r="127" spans="1:16" ht="15" hidden="1" x14ac:dyDescent="0.25">
      <c r="A127" s="79" t="s">
        <v>103</v>
      </c>
      <c r="B127" s="85">
        <v>170</v>
      </c>
      <c r="C127" s="85">
        <v>30</v>
      </c>
      <c r="D127" s="86">
        <v>14</v>
      </c>
      <c r="E127" s="85">
        <v>170</v>
      </c>
      <c r="F127" s="85">
        <v>30</v>
      </c>
      <c r="G127" s="86">
        <v>14</v>
      </c>
      <c r="H127" s="85">
        <v>170</v>
      </c>
      <c r="I127" s="85">
        <v>25</v>
      </c>
      <c r="J127" s="86">
        <v>8</v>
      </c>
      <c r="K127" s="91">
        <v>170</v>
      </c>
      <c r="L127" s="85">
        <v>25</v>
      </c>
      <c r="M127" s="86">
        <v>8</v>
      </c>
      <c r="N127" s="87"/>
      <c r="O127" s="87"/>
      <c r="P127" s="87"/>
    </row>
    <row r="128" spans="1:16" ht="15" hidden="1" x14ac:dyDescent="0.25">
      <c r="A128" s="78"/>
      <c r="B128" s="78"/>
      <c r="C128" s="78"/>
      <c r="D128" s="78"/>
      <c r="E128" s="82"/>
      <c r="N128" s="3"/>
      <c r="O128" s="3"/>
      <c r="P128" s="3"/>
    </row>
    <row r="129" spans="1:4" ht="15" hidden="1" x14ac:dyDescent="0.25">
      <c r="A129" s="70" t="s">
        <v>9</v>
      </c>
      <c r="C129" s="71"/>
      <c r="D129" s="71"/>
    </row>
    <row r="130" spans="1:4" ht="15" hidden="1" x14ac:dyDescent="0.25">
      <c r="A130" s="71" t="s">
        <v>2</v>
      </c>
      <c r="C130" s="71"/>
      <c r="D130" s="71"/>
    </row>
    <row r="131" spans="1:4" ht="15" hidden="1" x14ac:dyDescent="0.25">
      <c r="A131" s="71" t="s">
        <v>3</v>
      </c>
      <c r="C131" s="71"/>
      <c r="D131" s="71"/>
    </row>
    <row r="132" spans="1:4" ht="15" hidden="1" x14ac:dyDescent="0.25">
      <c r="A132" s="71"/>
      <c r="B132" s="71"/>
      <c r="C132" s="71"/>
      <c r="D132" s="71"/>
    </row>
    <row r="133" spans="1:4" ht="15" hidden="1" x14ac:dyDescent="0.25">
      <c r="A133" s="70" t="s">
        <v>24</v>
      </c>
      <c r="B133" s="71"/>
      <c r="C133" s="71"/>
      <c r="D133" s="71"/>
    </row>
    <row r="134" spans="1:4" ht="15" hidden="1" x14ac:dyDescent="0.25">
      <c r="A134" s="71" t="s">
        <v>25</v>
      </c>
      <c r="B134" s="71"/>
      <c r="C134" s="71"/>
      <c r="D134" s="71"/>
    </row>
    <row r="135" spans="1:4" ht="15" hidden="1" x14ac:dyDescent="0.25">
      <c r="A135" s="71" t="s">
        <v>11</v>
      </c>
      <c r="B135" s="71"/>
      <c r="C135" s="71"/>
      <c r="D135" s="71"/>
    </row>
    <row r="136" spans="1:4" ht="15" hidden="1" x14ac:dyDescent="0.25">
      <c r="A136" s="71" t="s">
        <v>30</v>
      </c>
      <c r="B136" s="71"/>
      <c r="C136" s="71"/>
      <c r="D136" s="71"/>
    </row>
    <row r="137" spans="1:4" ht="15" hidden="1" x14ac:dyDescent="0.25">
      <c r="A137" s="71"/>
      <c r="B137" s="71"/>
      <c r="C137" s="71"/>
      <c r="D137" s="71"/>
    </row>
    <row r="138" spans="1:4" ht="15" hidden="1" x14ac:dyDescent="0.25">
      <c r="A138" s="70" t="s">
        <v>39</v>
      </c>
      <c r="B138" s="71"/>
      <c r="C138" s="71"/>
      <c r="D138" s="71"/>
    </row>
    <row r="139" spans="1:4" ht="15" hidden="1" x14ac:dyDescent="0.25">
      <c r="A139" s="71" t="s">
        <v>11</v>
      </c>
      <c r="B139" s="71"/>
      <c r="C139" s="71"/>
      <c r="D139" s="71"/>
    </row>
    <row r="140" spans="1:4" ht="15" hidden="1" x14ac:dyDescent="0.25">
      <c r="A140" s="71" t="s">
        <v>12</v>
      </c>
      <c r="B140" s="71"/>
      <c r="C140" s="71"/>
      <c r="D140" s="71"/>
    </row>
    <row r="141" spans="1:4" ht="15" hidden="1" x14ac:dyDescent="0.25">
      <c r="A141" s="71" t="s">
        <v>40</v>
      </c>
      <c r="B141" s="71"/>
      <c r="C141" s="71"/>
      <c r="D141" s="71"/>
    </row>
    <row r="142" spans="1:4" ht="15" x14ac:dyDescent="0.25">
      <c r="A142" s="71"/>
      <c r="B142" s="71"/>
      <c r="C142" s="71"/>
      <c r="D142" s="71"/>
    </row>
    <row r="143" spans="1:4" ht="15" x14ac:dyDescent="0.25">
      <c r="A143" s="71"/>
      <c r="B143" s="71"/>
      <c r="C143" s="71"/>
      <c r="D143" s="71"/>
    </row>
  </sheetData>
  <sheetProtection sheet="1" objects="1" scenarios="1"/>
  <mergeCells count="35">
    <mergeCell ref="A1:I2"/>
    <mergeCell ref="A3:I3"/>
    <mergeCell ref="A77:D77"/>
    <mergeCell ref="E16:F16"/>
    <mergeCell ref="E17:F17"/>
    <mergeCell ref="E18:F18"/>
    <mergeCell ref="G14:I14"/>
    <mergeCell ref="A13:I13"/>
    <mergeCell ref="A5:I5"/>
    <mergeCell ref="B6:I6"/>
    <mergeCell ref="B7:I7"/>
    <mergeCell ref="B8:I8"/>
    <mergeCell ref="B9:I9"/>
    <mergeCell ref="N121:P121"/>
    <mergeCell ref="E14:F15"/>
    <mergeCell ref="B121:D121"/>
    <mergeCell ref="E121:G121"/>
    <mergeCell ref="H121:J121"/>
    <mergeCell ref="K121:M121"/>
    <mergeCell ref="B103:I103"/>
    <mergeCell ref="B104:I104"/>
    <mergeCell ref="B102:H102"/>
    <mergeCell ref="A69:D69"/>
    <mergeCell ref="A100:I100"/>
    <mergeCell ref="B101:I101"/>
    <mergeCell ref="B97:I97"/>
    <mergeCell ref="A82:I82"/>
    <mergeCell ref="A65:B65"/>
    <mergeCell ref="B105:I105"/>
    <mergeCell ref="B96:I96"/>
    <mergeCell ref="B98:I98"/>
    <mergeCell ref="A35:I35"/>
    <mergeCell ref="A14:C14"/>
    <mergeCell ref="A57:E57"/>
    <mergeCell ref="A21:I21"/>
  </mergeCells>
  <conditionalFormatting sqref="G80:I80">
    <cfRule type="cellIs" dxfId="5" priority="9" operator="lessThan">
      <formula>G$32</formula>
    </cfRule>
    <cfRule type="cellIs" dxfId="4" priority="10" operator="greaterThan">
      <formula>G$32</formula>
    </cfRule>
  </conditionalFormatting>
  <conditionalFormatting sqref="B33">
    <cfRule type="cellIs" dxfId="3" priority="5" operator="equal">
      <formula>"Yes"</formula>
    </cfRule>
    <cfRule type="cellIs" dxfId="2" priority="6" operator="equal">
      <formula>"No"</formula>
    </cfRule>
  </conditionalFormatting>
  <conditionalFormatting sqref="H79">
    <cfRule type="cellIs" dxfId="1" priority="1" operator="lessThan">
      <formula>H$19</formula>
    </cfRule>
    <cfRule type="cellIs" dxfId="0" priority="2" operator="greaterThan">
      <formula>H$19</formula>
    </cfRule>
  </conditionalFormatting>
  <dataValidations count="3">
    <dataValidation type="list" allowBlank="1" showInputMessage="1" showErrorMessage="1" sqref="B74 C37:C47">
      <formula1>$A$139:$A$141</formula1>
    </dataValidation>
    <dataValidation type="list" allowBlank="1" showInputMessage="1" showErrorMessage="1" sqref="A16:A18">
      <formula1>$A$123:$A$128</formula1>
    </dataValidation>
    <dataValidation type="list" allowBlank="1" showInputMessage="1" showErrorMessage="1" sqref="D16:E18 D23 B76">
      <formula1>$A$130:$A$131</formula1>
    </dataValidation>
  </dataValidations>
  <printOptions horizontalCentered="1"/>
  <pageMargins left="0.7" right="0.7" top="0.75" bottom="0.75" header="0.3" footer="0.3"/>
  <pageSetup scale="68" orientation="portrait" r:id="rId1"/>
  <rowBreaks count="1" manualBreakCount="1">
    <brk id="8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3009900</xdr:colOff>
                    <xdr:row>100</xdr:row>
                    <xdr:rowOff>133350</xdr:rowOff>
                  </from>
                  <to>
                    <xdr:col>1</xdr:col>
                    <xdr:colOff>114300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ZEBP Energy Checklist</vt:lpstr>
      <vt:lpstr>'ZEBP Energy Checklist'!Print_Area</vt:lpstr>
    </vt:vector>
  </TitlesOfParts>
  <Company>City of Vancouver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Enright</dc:creator>
  <cp:lastModifiedBy>Patrick Enright</cp:lastModifiedBy>
  <cp:lastPrinted>2017-05-07T21:45:49Z</cp:lastPrinted>
  <dcterms:created xsi:type="dcterms:W3CDTF">2017-05-01T03:22:57Z</dcterms:created>
  <dcterms:modified xsi:type="dcterms:W3CDTF">2018-07-30T20:54:23Z</dcterms:modified>
</cp:coreProperties>
</file>